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32067\Documents\T&amp;O Items Working\16-17 Marketing Programs\"/>
    </mc:Choice>
  </mc:AlternateContent>
  <workbookProtection workbookAlgorithmName="SHA-512" workbookHashValue="eeZHKWPW+vN9HakCuaDyZWKmqXhlzhIEzBd6kDyGfsC05Xg8TLDfIyLhTFxNGt7Ahcsc74ACPO0qqjiC4RucoA==" workbookSaltValue="RbcHjLIkoczU7obW+FjaCw==" workbookSpinCount="100000" lockStructure="1"/>
  <bookViews>
    <workbookView xWindow="0" yWindow="120" windowWidth="15300" windowHeight="8730" activeTab="2"/>
  </bookViews>
  <sheets>
    <sheet name="SEP-DEC PURCHASES" sheetId="2" r:id="rId1"/>
    <sheet name="JAN-AUG PURCHASES" sheetId="3" r:id="rId2"/>
    <sheet name="Summary Sheet" sheetId="4" r:id="rId3"/>
    <sheet name="D&amp;D MATCH" sheetId="5" state="hidden" r:id="rId4"/>
  </sheets>
  <calcPr calcId="152511"/>
</workbook>
</file>

<file path=xl/calcChain.xml><?xml version="1.0" encoding="utf-8"?>
<calcChain xmlns="http://schemas.openxmlformats.org/spreadsheetml/2006/main">
  <c r="D4" i="5" l="1"/>
  <c r="G4" i="5" l="1"/>
  <c r="E52" i="3" l="1"/>
  <c r="G52" i="2" l="1"/>
  <c r="E8" i="3" l="1"/>
  <c r="G3" i="2" l="1"/>
  <c r="D22" i="5" l="1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3" i="5"/>
  <c r="D31" i="5"/>
  <c r="E57" i="3"/>
  <c r="E56" i="3"/>
  <c r="E55" i="3"/>
  <c r="E54" i="3"/>
  <c r="E53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0" i="3"/>
  <c r="E9" i="3"/>
  <c r="E7" i="3"/>
  <c r="E6" i="3"/>
  <c r="E5" i="3"/>
  <c r="E4" i="3"/>
  <c r="E3" i="3"/>
  <c r="G31" i="2"/>
  <c r="G10" i="2"/>
  <c r="E58" i="3" l="1"/>
  <c r="B3" i="4" s="1"/>
  <c r="E22" i="5"/>
  <c r="F22" i="5" s="1"/>
  <c r="G22" i="5" s="1"/>
  <c r="E21" i="5"/>
  <c r="F21" i="5" s="1"/>
  <c r="G21" i="5" s="1"/>
  <c r="E20" i="5"/>
  <c r="F20" i="5" s="1"/>
  <c r="G20" i="5" s="1"/>
  <c r="E19" i="5"/>
  <c r="F19" i="5" s="1"/>
  <c r="G19" i="5" s="1"/>
  <c r="E18" i="5"/>
  <c r="F18" i="5" s="1"/>
  <c r="G18" i="5" s="1"/>
  <c r="E17" i="5"/>
  <c r="F17" i="5" s="1"/>
  <c r="G17" i="5" s="1"/>
  <c r="E16" i="5"/>
  <c r="F16" i="5" s="1"/>
  <c r="G16" i="5" s="1"/>
  <c r="E15" i="5"/>
  <c r="F15" i="5" s="1"/>
  <c r="G15" i="5" s="1"/>
  <c r="E14" i="5"/>
  <c r="F14" i="5" s="1"/>
  <c r="G14" i="5" s="1"/>
  <c r="E13" i="5"/>
  <c r="F13" i="5" s="1"/>
  <c r="G13" i="5" s="1"/>
  <c r="E12" i="5"/>
  <c r="F12" i="5" s="1"/>
  <c r="G12" i="5" s="1"/>
  <c r="E11" i="5"/>
  <c r="F11" i="5" s="1"/>
  <c r="G11" i="5" s="1"/>
  <c r="E10" i="5"/>
  <c r="F10" i="5" s="1"/>
  <c r="G10" i="5" s="1"/>
  <c r="E9" i="5"/>
  <c r="F9" i="5" s="1"/>
  <c r="G9" i="5" s="1"/>
  <c r="E8" i="5"/>
  <c r="F8" i="5" s="1"/>
  <c r="G8" i="5" s="1"/>
  <c r="E7" i="5"/>
  <c r="F7" i="5" s="1"/>
  <c r="G7" i="5" s="1"/>
  <c r="E6" i="5"/>
  <c r="F6" i="5" s="1"/>
  <c r="G6" i="5" s="1"/>
  <c r="E5" i="5"/>
  <c r="F5" i="5" s="1"/>
  <c r="G5" i="5" s="1"/>
  <c r="E3" i="5"/>
  <c r="F3" i="5" s="1"/>
  <c r="G3" i="5" s="1"/>
  <c r="G23" i="5" l="1"/>
  <c r="G27" i="5" s="1"/>
  <c r="C31" i="5" s="1"/>
  <c r="G31" i="5" s="1"/>
  <c r="G33" i="5" s="1"/>
  <c r="B4" i="4" s="1"/>
  <c r="G4" i="2"/>
  <c r="G5" i="2"/>
  <c r="G6" i="2"/>
  <c r="G7" i="2"/>
  <c r="G8" i="2"/>
  <c r="G9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3" i="2"/>
  <c r="G54" i="2"/>
  <c r="G55" i="2"/>
  <c r="G56" i="2"/>
  <c r="G57" i="2"/>
  <c r="G58" i="2" l="1"/>
  <c r="B2" i="4" s="1"/>
  <c r="B5" i="4" s="1"/>
  <c r="B7" i="4" l="1"/>
  <c r="B8" i="4" s="1"/>
  <c r="B9" i="4" s="1"/>
</calcChain>
</file>

<file path=xl/sharedStrings.xml><?xml version="1.0" encoding="utf-8"?>
<sst xmlns="http://schemas.openxmlformats.org/spreadsheetml/2006/main" count="309" uniqueCount="122">
  <si>
    <t>Participating</t>
  </si>
  <si>
    <t>Unit of</t>
  </si>
  <si>
    <t>Rebate</t>
  </si>
  <si>
    <t xml:space="preserve">Sep-Dec </t>
  </si>
  <si>
    <t>TOTAL</t>
  </si>
  <si>
    <t>Products</t>
  </si>
  <si>
    <t>Measure</t>
  </si>
  <si>
    <t>$/Unit</t>
  </si>
  <si>
    <t xml:space="preserve"> Incentive </t>
  </si>
  <si>
    <t>INCLUDING  SEP-DEC INCENTIVE</t>
  </si>
  <si>
    <t>Pound</t>
  </si>
  <si>
    <t>Gallon</t>
  </si>
  <si>
    <t>30 lb Bag</t>
  </si>
  <si>
    <t>40 lb Bag</t>
  </si>
  <si>
    <t>25 lb Bag</t>
  </si>
  <si>
    <t>Foundation</t>
  </si>
  <si>
    <t>50 lb Bag</t>
  </si>
  <si>
    <t>Lesco Mancozeb DG</t>
  </si>
  <si>
    <t>Lesco Mancozeb 4F</t>
  </si>
  <si>
    <t>Chaser Turf Ester</t>
  </si>
  <si>
    <t xml:space="preserve">50 lb Bag </t>
  </si>
  <si>
    <t xml:space="preserve">Dimension  .17% &amp; LockUp .01%  </t>
  </si>
  <si>
    <t xml:space="preserve">Case </t>
  </si>
  <si>
    <t>Defendor™ + Dimension® Value-Pak</t>
  </si>
  <si>
    <r>
      <t>Confront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</t>
    </r>
  </si>
  <si>
    <r>
      <t>Confront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3 </t>
    </r>
  </si>
  <si>
    <r>
      <t>Confront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3 plus Dimension on Fertilizer/Granules</t>
    </r>
  </si>
  <si>
    <r>
      <t>Confront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TR </t>
    </r>
  </si>
  <si>
    <r>
      <t>Confront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.68% on Fertilizer </t>
    </r>
  </si>
  <si>
    <r>
      <t>Conserve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SC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</si>
  <si>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.06% on Fertilizer/Granules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</si>
  <si>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.07% on Fertilizer/Granules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</si>
  <si>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.08% on Fertilizer/Granules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</si>
  <si>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.09% on Fertilizer/Granules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</si>
  <si>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.10% on Fertilizer/Granules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</si>
  <si>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.103% on Fertilizer/Granules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</si>
  <si>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.125% on Fertilizer/Granules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</si>
  <si>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.13% on Fertilizer/Granules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</si>
  <si>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.15% on Fertilizer/Granules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</si>
  <si>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.164% on Fertilizer/Granules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</si>
  <si>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.17% on Fertilizer/Granules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</si>
  <si>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.19% on Fertilizer/Granules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</si>
  <si>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.21% on Fertilizer/Granules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</si>
  <si>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.22 on Fertilizer/Granules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</si>
  <si>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.25% on Fertilizer/Granules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</si>
  <si>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.27% Granule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</si>
  <si>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Ultra 40WP</t>
    </r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</si>
  <si>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2EW </t>
    </r>
  </si>
  <si>
    <r>
      <t>Dithane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75DF</t>
    </r>
  </si>
  <si>
    <r>
      <t>Dursban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50W</t>
    </r>
  </si>
  <si>
    <r>
      <t>Eagle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20EW </t>
    </r>
  </si>
  <si>
    <r>
      <t>Eagle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.39% on Fertilizer/Granules</t>
    </r>
  </si>
  <si>
    <r>
      <t>Eagle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.62% on Fertilizer/Granules </t>
    </r>
  </si>
  <si>
    <r>
      <t>Fore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WSP</t>
    </r>
  </si>
  <si>
    <r>
      <t>Gallery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0.38% on Fertilizer/Granules</t>
    </r>
  </si>
  <si>
    <r>
      <t>Gallery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75DF</t>
    </r>
  </si>
  <si>
    <r>
      <t>Gallery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SC</t>
    </r>
  </si>
  <si>
    <r>
      <t>Kerb</t>
    </r>
    <r>
      <rPr>
        <b/>
        <sz val="10"/>
        <color rgb="FF000000"/>
        <rFont val="Arial"/>
        <family val="2"/>
      </rPr>
      <t>® SC</t>
    </r>
    <r>
      <rPr>
        <b/>
        <sz val="10"/>
        <color rgb="FF000000"/>
        <rFont val="Arial Narrow"/>
        <family val="2"/>
      </rPr>
      <t xml:space="preserve"> T&amp;O </t>
    </r>
  </si>
  <si>
    <r>
      <t>LockUp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Herbicide .01% on Fertilizer/Granules</t>
    </r>
  </si>
  <si>
    <r>
      <t>LockUp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Herbicide .014% on Fertilizer/Granules</t>
    </r>
  </si>
  <si>
    <r>
      <t>LockUp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Herbicide .03% on Fertilizer/Granules</t>
    </r>
  </si>
  <si>
    <r>
      <t>LockUp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Herbicide .04% on Fertilizer/Granules </t>
    </r>
  </si>
  <si>
    <r>
      <t>Lontrel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T&amp;O</t>
    </r>
  </si>
  <si>
    <r>
      <t>Sapphire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</t>
    </r>
  </si>
  <si>
    <r>
      <t>Snapshot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DG</t>
    </r>
  </si>
  <si>
    <r>
      <t>Snapshot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2.5TG</t>
    </r>
  </si>
  <si>
    <r>
      <t>Turflon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Ester Ultra</t>
    </r>
  </si>
  <si>
    <t>TOTAL REBATE</t>
  </si>
  <si>
    <t>Quantity</t>
  </si>
  <si>
    <t>Total
Rebate</t>
  </si>
  <si>
    <t>Total Estimated Rebate from Early Purchases</t>
  </si>
  <si>
    <t>Total Estimated Rebate from Regular Purchases</t>
  </si>
  <si>
    <t>Total Incentives</t>
  </si>
  <si>
    <t>Bonus Rate</t>
  </si>
  <si>
    <t>Bonus Earned</t>
  </si>
  <si>
    <t>Grand Total Incentive</t>
  </si>
  <si>
    <t>Miminum Payment is $200.00</t>
  </si>
  <si>
    <t>Product</t>
  </si>
  <si>
    <t>UOM</t>
  </si>
  <si>
    <t>Bag size (LB)</t>
  </si>
  <si>
    <t>Qty Purchase</t>
  </si>
  <si>
    <t>% LB AI</t>
  </si>
  <si>
    <t>LB AI per Bag</t>
  </si>
  <si>
    <t>LB AI Purchased</t>
  </si>
  <si>
    <t>Cuatro with Dimension plus Quinclorac</t>
  </si>
  <si>
    <t>Dimension®  .06% on Fertilizer/Granules</t>
  </si>
  <si>
    <t>Dimension® .07% on Fertilizer/Granules</t>
  </si>
  <si>
    <t>Dimension® .08% on Fertilizer/Granules</t>
  </si>
  <si>
    <t>Dimension®  .09% on Fertilizer/Granules</t>
  </si>
  <si>
    <t>Dimension® .10% on Fertilizer/Granules</t>
  </si>
  <si>
    <t>Dimension® .103% on Fertilizer/Granules</t>
  </si>
  <si>
    <t>Dimension®  .125% on Fertilizer/Granules</t>
  </si>
  <si>
    <t>Dimension®  .13% on Fertilizer/Granules</t>
  </si>
  <si>
    <t>Dimension® .15% on Fertilizer/Granules</t>
  </si>
  <si>
    <t>Dimension® .164% on Fertilizer/Granules</t>
  </si>
  <si>
    <t>Dimension®  .17% on Fertilizer/Granules</t>
  </si>
  <si>
    <t>Dimension®  .19% on Fertilizer/Granules</t>
  </si>
  <si>
    <t>Dimension®  .21% on Fertilizer/Granules</t>
  </si>
  <si>
    <t>Dimension®  .22 on Fertilizer/Granules</t>
  </si>
  <si>
    <t>Dimension® .25% on Fertilizer/Granules</t>
  </si>
  <si>
    <t>Dimension® .27% Granule</t>
  </si>
  <si>
    <t>Dimension  .17% &amp; LockUp .01%</t>
  </si>
  <si>
    <t>30 gallon</t>
  </si>
  <si>
    <t>Total LB AI</t>
  </si>
  <si>
    <t>Minimum LBs AI per Defendor quart match</t>
  </si>
  <si>
    <t>Maximum qualifying Defendor quarts (per 'x' LBAI of Dimension)</t>
  </si>
  <si>
    <t>Qualifying Units</t>
  </si>
  <si>
    <t>Qty Purchased</t>
  </si>
  <si>
    <t>Defendor®</t>
  </si>
  <si>
    <t>Quart</t>
  </si>
  <si>
    <t>Qualified Quarts from purchases</t>
  </si>
  <si>
    <t>Defendor rebate @ $80/qt</t>
  </si>
  <si>
    <t>Cuatro with Dimension® specialty herbicide plus Quinclorac</t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</si>
  <si>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</t>
    </r>
    <r>
      <rPr>
        <b/>
        <sz val="10"/>
        <color rgb="FF000000"/>
        <rFont val="Arial"/>
        <family val="2"/>
      </rPr>
      <t xml:space="preserve">2EW </t>
    </r>
    <r>
      <rPr>
        <b/>
        <sz val="10"/>
        <color rgb="FF000000"/>
        <rFont val="Arial Narrow"/>
        <family val="2"/>
      </rPr>
      <t>30 Gallon</t>
    </r>
  </si>
  <si>
    <t>TZone/TZone SE</t>
  </si>
  <si>
    <t>DEFENDOR® MATCHED WITH DIMENSION® ON FERTILIZER REBATE</t>
  </si>
  <si>
    <t>Defendor® specialty herbicide*</t>
  </si>
  <si>
    <t>Dimension 2EW 30 gallon drum</t>
  </si>
  <si>
    <t>Drum</t>
  </si>
  <si>
    <r>
      <t>Dimension</t>
    </r>
    <r>
      <rPr>
        <b/>
        <sz val="10"/>
        <color rgb="FF000000"/>
        <rFont val="Arial"/>
        <family val="2"/>
      </rPr>
      <t>®</t>
    </r>
    <r>
      <rPr>
        <b/>
        <sz val="10"/>
        <color rgb="FF000000"/>
        <rFont val="Arial Narrow"/>
        <family val="2"/>
      </rPr>
      <t xml:space="preserve">  .22% on Fertilizer/Granules</t>
    </r>
  </si>
  <si>
    <t>MatchPoint</t>
  </si>
  <si>
    <t>1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</si>
</sst>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"/>
    <numFmt numFmtId="167" formatCode="_(* #,##0.00000_);_(* \(#,##0.00000\);_(* &quot;-&quot;??_);_(@_)"/>
    <numFmt numFmtId="168" formatCode="_(* #,##0.0000_);_(* \(#,##0.0000\);_(* &quot;-&quot;??_);_(@_)"/>
    <numFmt numFmtId="169" formatCode="0.000"/>
  </numFmts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rgb="FF007A37"/>
      </left>
      <right style="medium">
        <color rgb="FF007A37"/>
      </right>
      <top style="medium">
        <color rgb="FF007A37"/>
      </top>
      <bottom style="medium">
        <color rgb="FF007A37"/>
      </bottom>
      <diagonal/>
    </border>
    <border>
      <left style="medium">
        <color rgb="FF007A37"/>
      </left>
      <right style="medium">
        <color rgb="FF007A37"/>
      </right>
      <top style="medium">
        <color rgb="FF007A37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7A37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7A37"/>
      </bottom>
      <diagonal/>
    </border>
    <border>
      <left style="medium">
        <color rgb="FF008000"/>
      </left>
      <right style="medium">
        <color rgb="FF007A37"/>
      </right>
      <top style="medium">
        <color rgb="FF008000"/>
      </top>
      <bottom style="medium">
        <color rgb="FF007A37"/>
      </bottom>
      <diagonal/>
    </border>
    <border>
      <left style="medium">
        <color rgb="FF007A37"/>
      </left>
      <right style="medium">
        <color rgb="FF008000"/>
      </right>
      <top style="medium">
        <color rgb="FF007A37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7A37"/>
      </top>
      <bottom style="medium">
        <color rgb="FF008000"/>
      </bottom>
      <diagonal/>
    </border>
    <border>
      <left style="medium">
        <color rgb="FF008000"/>
      </left>
      <right style="medium">
        <color rgb="FF007A37"/>
      </right>
      <top style="medium">
        <color rgb="FF007A37"/>
      </top>
      <bottom style="medium">
        <color rgb="FF008000"/>
      </bottom>
      <diagonal/>
    </border>
    <border>
      <left style="medium">
        <color rgb="FF007A37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7A37"/>
      </right>
      <top style="medium">
        <color rgb="FF007A37"/>
      </top>
      <bottom style="medium">
        <color rgb="FF007A37"/>
      </bottom>
      <diagonal/>
    </border>
    <border>
      <left style="medium">
        <color rgb="FF007A37"/>
      </left>
      <right style="medium">
        <color rgb="FF008000"/>
      </right>
      <top style="medium">
        <color rgb="FF007A37"/>
      </top>
      <bottom style="medium">
        <color rgb="FF007A3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 style="medium">
        <color rgb="FF007A37"/>
      </left>
      <right style="medium">
        <color rgb="FF007A37"/>
      </right>
      <top style="medium">
        <color rgb="FF007A37"/>
      </top>
      <bottom/>
      <diagonal/>
    </border>
    <border>
      <left style="medium">
        <color rgb="FF008000"/>
      </left>
      <right style="medium">
        <color rgb="FF007A37"/>
      </right>
      <top/>
      <bottom style="medium">
        <color rgb="FF008000"/>
      </bottom>
      <diagonal/>
    </border>
    <border>
      <left style="medium">
        <color rgb="FF007A37"/>
      </left>
      <right style="medium">
        <color rgb="FF007A37"/>
      </right>
      <top/>
      <bottom style="medium">
        <color rgb="FF007A37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0" applyFont="1" applyBorder="1"/>
    <xf numFmtId="0" fontId="9" fillId="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 readingOrder="1"/>
    </xf>
    <xf numFmtId="164" fontId="10" fillId="0" borderId="0" xfId="3" applyNumberFormat="1" applyFont="1" applyFill="1" applyBorder="1" applyAlignment="1">
      <alignment horizontal="left" vertical="center" wrapText="1" readingOrder="1"/>
    </xf>
    <xf numFmtId="0" fontId="8" fillId="4" borderId="0" xfId="0" applyFont="1" applyFill="1" applyBorder="1"/>
    <xf numFmtId="165" fontId="11" fillId="0" borderId="0" xfId="2" applyNumberFormat="1" applyFont="1" applyBorder="1"/>
    <xf numFmtId="166" fontId="8" fillId="0" borderId="0" xfId="0" applyNumberFormat="1" applyFont="1" applyBorder="1"/>
    <xf numFmtId="167" fontId="8" fillId="5" borderId="0" xfId="3" applyNumberFormat="1" applyFont="1" applyFill="1" applyBorder="1"/>
    <xf numFmtId="168" fontId="8" fillId="6" borderId="0" xfId="0" applyNumberFormat="1" applyFont="1" applyFill="1" applyBorder="1"/>
    <xf numFmtId="0" fontId="9" fillId="0" borderId="0" xfId="0" applyFont="1" applyBorder="1"/>
    <xf numFmtId="2" fontId="8" fillId="7" borderId="0" xfId="0" applyNumberFormat="1" applyFont="1" applyFill="1" applyBorder="1"/>
    <xf numFmtId="164" fontId="8" fillId="8" borderId="0" xfId="0" applyNumberFormat="1" applyFont="1" applyFill="1" applyBorder="1"/>
    <xf numFmtId="164" fontId="8" fillId="9" borderId="0" xfId="0" applyNumberFormat="1" applyFont="1" applyFill="1" applyBorder="1"/>
    <xf numFmtId="44" fontId="8" fillId="9" borderId="0" xfId="1" applyFont="1" applyFill="1" applyBorder="1"/>
    <xf numFmtId="169" fontId="8" fillId="0" borderId="0" xfId="0" applyNumberFormat="1" applyFont="1" applyBorder="1"/>
    <xf numFmtId="8" fontId="1" fillId="0" borderId="13" xfId="0" applyNumberFormat="1" applyFont="1" applyBorder="1" applyAlignment="1" applyProtection="1">
      <alignment horizontal="center" vertical="center" wrapText="1" readingOrder="1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15" xfId="0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17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</xf>
    <xf numFmtId="0" fontId="0" fillId="0" borderId="0" xfId="0" applyProtection="1"/>
    <xf numFmtId="0" fontId="1" fillId="0" borderId="9" xfId="0" applyFont="1" applyBorder="1" applyAlignment="1" applyProtection="1">
      <alignment horizontal="left" vertical="center" wrapText="1" readingOrder="1"/>
    </xf>
    <xf numFmtId="8" fontId="1" fillId="0" borderId="1" xfId="0" applyNumberFormat="1" applyFont="1" applyBorder="1" applyAlignment="1" applyProtection="1">
      <alignment horizontal="center" vertical="center" wrapText="1" readingOrder="1"/>
    </xf>
    <xf numFmtId="8" fontId="1" fillId="0" borderId="1" xfId="0" applyNumberFormat="1" applyFont="1" applyBorder="1" applyAlignment="1" applyProtection="1">
      <alignment horizontal="center" wrapText="1" readingOrder="1"/>
    </xf>
    <xf numFmtId="8" fontId="1" fillId="0" borderId="12" xfId="0" applyNumberFormat="1" applyFont="1" applyBorder="1" applyAlignment="1" applyProtection="1">
      <alignment horizontal="center" wrapText="1" readingOrder="1"/>
    </xf>
    <xf numFmtId="0" fontId="1" fillId="0" borderId="3" xfId="0" applyFont="1" applyBorder="1" applyAlignment="1" applyProtection="1">
      <alignment horizontal="left" vertical="center" wrapText="1" readingOrder="1"/>
    </xf>
    <xf numFmtId="0" fontId="1" fillId="0" borderId="8" xfId="0" applyFont="1" applyBorder="1" applyAlignment="1" applyProtection="1">
      <alignment horizontal="center" vertical="center" wrapText="1" readingOrder="1"/>
    </xf>
    <xf numFmtId="8" fontId="1" fillId="0" borderId="9" xfId="0" applyNumberFormat="1" applyFont="1" applyBorder="1" applyAlignment="1" applyProtection="1">
      <alignment horizontal="center" vertical="center" wrapText="1" readingOrder="1"/>
    </xf>
    <xf numFmtId="0" fontId="1" fillId="0" borderId="3" xfId="0" applyFont="1" applyBorder="1" applyAlignment="1" applyProtection="1">
      <alignment horizontal="center" vertical="center" wrapText="1" readingOrder="1"/>
    </xf>
    <xf numFmtId="8" fontId="1" fillId="0" borderId="4" xfId="0" applyNumberFormat="1" applyFont="1" applyBorder="1" applyAlignment="1" applyProtection="1">
      <alignment horizontal="center" vertical="center" wrapText="1" readingOrder="1"/>
    </xf>
    <xf numFmtId="8" fontId="1" fillId="0" borderId="15" xfId="0" applyNumberFormat="1" applyFont="1" applyBorder="1" applyAlignment="1" applyProtection="1">
      <alignment horizontal="center" wrapText="1" readingOrder="1"/>
    </xf>
    <xf numFmtId="8" fontId="1" fillId="0" borderId="15" xfId="0" applyNumberFormat="1" applyFont="1" applyBorder="1" applyAlignment="1" applyProtection="1">
      <alignment horizontal="center" vertical="center" wrapText="1" readingOrder="1"/>
    </xf>
    <xf numFmtId="8" fontId="1" fillId="0" borderId="14" xfId="0" applyNumberFormat="1" applyFont="1" applyBorder="1" applyAlignment="1" applyProtection="1">
      <alignment horizontal="center" vertical="center" wrapText="1" readingOrder="1"/>
    </xf>
    <xf numFmtId="8" fontId="1" fillId="0" borderId="13" xfId="0" applyNumberFormat="1" applyFont="1" applyBorder="1" applyAlignment="1" applyProtection="1">
      <alignment horizontal="center" wrapText="1" readingOrder="1"/>
    </xf>
    <xf numFmtId="0" fontId="1" fillId="0" borderId="14" xfId="0" applyFont="1" applyBorder="1" applyAlignment="1" applyProtection="1">
      <alignment horizontal="center" vertical="center" wrapText="1" readingOrder="1"/>
    </xf>
    <xf numFmtId="8" fontId="1" fillId="0" borderId="16" xfId="0" applyNumberFormat="1" applyFont="1" applyBorder="1" applyAlignment="1" applyProtection="1">
      <alignment horizontal="center" vertical="center" wrapText="1" readingOrder="1"/>
    </xf>
    <xf numFmtId="8" fontId="1" fillId="0" borderId="17" xfId="0" applyNumberFormat="1" applyFont="1" applyBorder="1" applyAlignment="1" applyProtection="1">
      <alignment horizontal="center" wrapText="1" readingOrder="1"/>
    </xf>
    <xf numFmtId="8" fontId="1" fillId="0" borderId="17" xfId="0" applyNumberFormat="1" applyFont="1" applyBorder="1" applyAlignment="1" applyProtection="1">
      <alignment horizontal="center" vertical="center" wrapText="1" readingOrder="1"/>
    </xf>
    <xf numFmtId="0" fontId="1" fillId="0" borderId="10" xfId="0" applyFont="1" applyBorder="1" applyAlignment="1" applyProtection="1">
      <alignment horizontal="left" vertical="center" wrapText="1" readingOrder="1"/>
    </xf>
    <xf numFmtId="0" fontId="1" fillId="0" borderId="5" xfId="0" applyFont="1" applyBorder="1" applyAlignment="1" applyProtection="1">
      <alignment horizontal="left" vertical="center" wrapText="1" readingOrder="1"/>
    </xf>
    <xf numFmtId="0" fontId="1" fillId="0" borderId="5" xfId="0" applyFont="1" applyBorder="1" applyAlignment="1" applyProtection="1">
      <alignment horizontal="center" vertical="center" wrapText="1" readingOrder="1"/>
    </xf>
    <xf numFmtId="8" fontId="1" fillId="0" borderId="6" xfId="0" applyNumberFormat="1" applyFont="1" applyBorder="1" applyAlignment="1" applyProtection="1">
      <alignment horizontal="center" vertical="center" wrapText="1" readingOrder="1"/>
    </xf>
    <xf numFmtId="0" fontId="1" fillId="0" borderId="1" xfId="0" applyFont="1" applyBorder="1" applyAlignment="1" applyProtection="1">
      <alignment horizontal="left" vertical="center" wrapText="1" readingOrder="1"/>
    </xf>
    <xf numFmtId="0" fontId="1" fillId="0" borderId="7" xfId="0" applyFont="1" applyBorder="1" applyAlignment="1" applyProtection="1">
      <alignment horizontal="left" vertical="center" wrapText="1" readingOrder="1"/>
    </xf>
    <xf numFmtId="8" fontId="1" fillId="0" borderId="11" xfId="0" applyNumberFormat="1" applyFont="1" applyBorder="1" applyAlignment="1" applyProtection="1">
      <alignment horizontal="center" vertical="center" wrapText="1" readingOrder="1"/>
    </xf>
    <xf numFmtId="8" fontId="1" fillId="0" borderId="2" xfId="0" applyNumberFormat="1" applyFont="1" applyBorder="1" applyAlignment="1" applyProtection="1">
      <alignment horizontal="center" wrapText="1" readingOrder="1"/>
    </xf>
    <xf numFmtId="0" fontId="4" fillId="0" borderId="0" xfId="0" applyFont="1" applyProtection="1"/>
    <xf numFmtId="0" fontId="3" fillId="0" borderId="0" xfId="0" applyFont="1" applyProtection="1"/>
    <xf numFmtId="8" fontId="0" fillId="0" borderId="0" xfId="0" applyNumberFormat="1" applyProtection="1"/>
    <xf numFmtId="44" fontId="12" fillId="0" borderId="0" xfId="1" applyFont="1" applyFill="1" applyBorder="1" applyAlignment="1" applyProtection="1"/>
    <xf numFmtId="9" fontId="5" fillId="2" borderId="13" xfId="2" applyFont="1" applyFill="1" applyBorder="1" applyAlignment="1" applyProtection="1"/>
    <xf numFmtId="10" fontId="5" fillId="0" borderId="0" xfId="0" applyNumberFormat="1" applyFont="1" applyFill="1" applyBorder="1" applyAlignment="1" applyProtection="1"/>
    <xf numFmtId="44" fontId="5" fillId="2" borderId="13" xfId="1" applyFont="1" applyFill="1" applyBorder="1" applyAlignment="1" applyProtection="1"/>
    <xf numFmtId="0" fontId="7" fillId="0" borderId="0" xfId="0" applyFont="1" applyProtection="1"/>
    <xf numFmtId="0" fontId="1" fillId="0" borderId="10" xfId="0" applyFont="1" applyFill="1" applyBorder="1" applyAlignment="1" applyProtection="1">
      <alignment horizontal="left" vertical="center" wrapText="1" readingOrder="1"/>
    </xf>
    <xf numFmtId="0" fontId="1" fillId="0" borderId="3" xfId="0" applyFont="1" applyFill="1" applyBorder="1" applyAlignment="1" applyProtection="1">
      <alignment horizontal="center" vertical="center" wrapText="1" readingOrder="1"/>
    </xf>
    <xf numFmtId="8" fontId="1" fillId="0" borderId="4" xfId="0" applyNumberFormat="1" applyFont="1" applyFill="1" applyBorder="1" applyAlignment="1" applyProtection="1">
      <alignment horizontal="center" vertical="center" wrapText="1" readingOrder="1"/>
    </xf>
    <xf numFmtId="8" fontId="1" fillId="0" borderId="1" xfId="0" applyNumberFormat="1" applyFont="1" applyFill="1" applyBorder="1" applyAlignment="1" applyProtection="1">
      <alignment horizontal="center" wrapText="1" readingOrder="1"/>
    </xf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8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10" xfId="0" applyFont="1" applyFill="1" applyBorder="1" applyAlignment="1">
      <alignment horizontal="left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8" fontId="1" fillId="0" borderId="4" xfId="0" applyNumberFormat="1" applyFont="1" applyFill="1" applyBorder="1" applyAlignment="1">
      <alignment horizontal="center" vertical="center" wrapText="1" readingOrder="1"/>
    </xf>
    <xf numFmtId="8" fontId="1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F3" sqref="F3"/>
    </sheetView>
  </sheetViews>
  <sheetFormatPr defaultColWidth="9.1328125" defaultRowHeight="14.25" x14ac:dyDescent="0.45"/>
  <cols>
    <col min="1" max="1" width="22.265625" style="49" customWidth="1"/>
    <col min="2" max="2" width="12.1328125" style="49" customWidth="1"/>
    <col min="3" max="3" width="8.86328125" style="49"/>
    <col min="4" max="4" width="11.86328125" style="49" customWidth="1"/>
    <col min="5" max="5" width="14.3984375" style="49" customWidth="1"/>
    <col min="6" max="16384" width="9.1328125" style="22"/>
  </cols>
  <sheetData>
    <row r="1" spans="1:7" ht="14.65" thickBot="1" x14ac:dyDescent="0.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/>
      <c r="G1" s="21"/>
    </row>
    <row r="2" spans="1:7" ht="25.9" thickBot="1" x14ac:dyDescent="0.5">
      <c r="A2" s="21" t="s">
        <v>5</v>
      </c>
      <c r="B2" s="21" t="s">
        <v>6</v>
      </c>
      <c r="C2" s="21" t="s">
        <v>7</v>
      </c>
      <c r="D2" s="21" t="s">
        <v>8</v>
      </c>
      <c r="E2" s="21" t="s">
        <v>9</v>
      </c>
      <c r="F2" s="21" t="s">
        <v>68</v>
      </c>
      <c r="G2" s="21" t="s">
        <v>69</v>
      </c>
    </row>
    <row r="3" spans="1:7" ht="14.65" thickBot="1" x14ac:dyDescent="0.5">
      <c r="A3" s="23" t="s">
        <v>19</v>
      </c>
      <c r="B3" s="21" t="s">
        <v>11</v>
      </c>
      <c r="C3" s="24">
        <v>1.25</v>
      </c>
      <c r="D3" s="25">
        <v>0.75</v>
      </c>
      <c r="E3" s="26">
        <v>2</v>
      </c>
      <c r="F3" s="17"/>
      <c r="G3" s="24">
        <f>F3*E3</f>
        <v>0</v>
      </c>
    </row>
    <row r="4" spans="1:7" ht="14.65" thickBot="1" x14ac:dyDescent="0.5">
      <c r="A4" s="27" t="s">
        <v>24</v>
      </c>
      <c r="B4" s="28" t="s">
        <v>11</v>
      </c>
      <c r="C4" s="29">
        <v>5</v>
      </c>
      <c r="D4" s="25">
        <v>2.15</v>
      </c>
      <c r="E4" s="26">
        <v>7.15</v>
      </c>
      <c r="F4" s="17"/>
      <c r="G4" s="24">
        <f t="shared" ref="G4:G57" si="0">F4*E4</f>
        <v>0</v>
      </c>
    </row>
    <row r="5" spans="1:7" ht="14.65" thickBot="1" x14ac:dyDescent="0.5">
      <c r="A5" s="27" t="s">
        <v>25</v>
      </c>
      <c r="B5" s="30" t="s">
        <v>16</v>
      </c>
      <c r="C5" s="31">
        <v>0.3</v>
      </c>
      <c r="D5" s="25">
        <v>0.2</v>
      </c>
      <c r="E5" s="26">
        <v>0.5</v>
      </c>
      <c r="F5" s="17"/>
      <c r="G5" s="24">
        <f t="shared" si="0"/>
        <v>0</v>
      </c>
    </row>
    <row r="6" spans="1:7" ht="26.25" thickBot="1" x14ac:dyDescent="0.5">
      <c r="A6" s="27" t="s">
        <v>26</v>
      </c>
      <c r="B6" s="30" t="s">
        <v>16</v>
      </c>
      <c r="C6" s="31">
        <v>0.7</v>
      </c>
      <c r="D6" s="25">
        <v>0.45</v>
      </c>
      <c r="E6" s="25">
        <v>1.1499999999999999</v>
      </c>
      <c r="F6" s="17"/>
      <c r="G6" s="24">
        <f t="shared" si="0"/>
        <v>0</v>
      </c>
    </row>
    <row r="7" spans="1:7" ht="14.65" thickBot="1" x14ac:dyDescent="0.5">
      <c r="A7" s="27" t="s">
        <v>27</v>
      </c>
      <c r="B7" s="30" t="s">
        <v>16</v>
      </c>
      <c r="C7" s="31">
        <v>0.25</v>
      </c>
      <c r="D7" s="25">
        <v>0.15</v>
      </c>
      <c r="E7" s="25">
        <v>0.4</v>
      </c>
      <c r="F7" s="17"/>
      <c r="G7" s="24">
        <f t="shared" si="0"/>
        <v>0</v>
      </c>
    </row>
    <row r="8" spans="1:7" ht="14.65" thickBot="1" x14ac:dyDescent="0.5">
      <c r="A8" s="27" t="s">
        <v>28</v>
      </c>
      <c r="B8" s="30" t="s">
        <v>20</v>
      </c>
      <c r="C8" s="31">
        <v>0.5</v>
      </c>
      <c r="D8" s="25">
        <v>0.15</v>
      </c>
      <c r="E8" s="25">
        <v>0.65</v>
      </c>
      <c r="F8" s="17"/>
      <c r="G8" s="24">
        <f t="shared" si="0"/>
        <v>0</v>
      </c>
    </row>
    <row r="9" spans="1:7" ht="14.65" thickBot="1" x14ac:dyDescent="0.5">
      <c r="A9" s="27" t="s">
        <v>29</v>
      </c>
      <c r="B9" s="30" t="s">
        <v>11</v>
      </c>
      <c r="C9" s="31">
        <v>16.5</v>
      </c>
      <c r="D9" s="32">
        <v>9</v>
      </c>
      <c r="E9" s="32">
        <v>25.5</v>
      </c>
      <c r="F9" s="18"/>
      <c r="G9" s="33">
        <f t="shared" si="0"/>
        <v>0</v>
      </c>
    </row>
    <row r="10" spans="1:7" ht="43.5" customHeight="1" thickBot="1" x14ac:dyDescent="0.5">
      <c r="A10" s="27" t="s">
        <v>112</v>
      </c>
      <c r="B10" s="30" t="s">
        <v>20</v>
      </c>
      <c r="C10" s="34">
        <v>0.2</v>
      </c>
      <c r="D10" s="35">
        <v>0.09</v>
      </c>
      <c r="E10" s="35">
        <v>0.28999999999999998</v>
      </c>
      <c r="F10" s="19"/>
      <c r="G10" s="16">
        <f t="shared" si="0"/>
        <v>0</v>
      </c>
    </row>
    <row r="11" spans="1:7" ht="30.75" customHeight="1" thickBot="1" x14ac:dyDescent="0.5">
      <c r="A11" s="27" t="s">
        <v>116</v>
      </c>
      <c r="B11" s="36" t="s">
        <v>109</v>
      </c>
      <c r="C11" s="16">
        <v>80</v>
      </c>
      <c r="D11" s="35">
        <v>0</v>
      </c>
      <c r="E11" s="16">
        <v>80</v>
      </c>
      <c r="F11" s="19"/>
      <c r="G11" s="16">
        <v>0</v>
      </c>
    </row>
    <row r="12" spans="1:7" ht="26.25" thickBot="1" x14ac:dyDescent="0.5">
      <c r="A12" s="27" t="s">
        <v>30</v>
      </c>
      <c r="B12" s="30" t="s">
        <v>16</v>
      </c>
      <c r="C12" s="37">
        <v>0.09</v>
      </c>
      <c r="D12" s="38">
        <v>0.05</v>
      </c>
      <c r="E12" s="38">
        <v>0.14000000000000001</v>
      </c>
      <c r="F12" s="20"/>
      <c r="G12" s="39">
        <f t="shared" si="0"/>
        <v>0</v>
      </c>
    </row>
    <row r="13" spans="1:7" ht="26.25" thickBot="1" x14ac:dyDescent="0.5">
      <c r="A13" s="27" t="s">
        <v>31</v>
      </c>
      <c r="B13" s="30" t="s">
        <v>16</v>
      </c>
      <c r="C13" s="31">
        <v>0.11</v>
      </c>
      <c r="D13" s="25">
        <v>0.05</v>
      </c>
      <c r="E13" s="25">
        <v>0.16</v>
      </c>
      <c r="F13" s="17"/>
      <c r="G13" s="24">
        <f t="shared" si="0"/>
        <v>0</v>
      </c>
    </row>
    <row r="14" spans="1:7" ht="26.25" thickBot="1" x14ac:dyDescent="0.5">
      <c r="A14" s="27" t="s">
        <v>32</v>
      </c>
      <c r="B14" s="30" t="s">
        <v>16</v>
      </c>
      <c r="C14" s="31">
        <v>0.13</v>
      </c>
      <c r="D14" s="25">
        <v>0.06</v>
      </c>
      <c r="E14" s="25">
        <v>0.19</v>
      </c>
      <c r="F14" s="17"/>
      <c r="G14" s="24">
        <f t="shared" si="0"/>
        <v>0</v>
      </c>
    </row>
    <row r="15" spans="1:7" ht="26.25" thickBot="1" x14ac:dyDescent="0.5">
      <c r="A15" s="27" t="s">
        <v>33</v>
      </c>
      <c r="B15" s="30" t="s">
        <v>16</v>
      </c>
      <c r="C15" s="31">
        <v>0.15</v>
      </c>
      <c r="D15" s="25">
        <v>0.06</v>
      </c>
      <c r="E15" s="25">
        <v>0.21</v>
      </c>
      <c r="F15" s="17"/>
      <c r="G15" s="24">
        <f t="shared" si="0"/>
        <v>0</v>
      </c>
    </row>
    <row r="16" spans="1:7" ht="26.25" thickBot="1" x14ac:dyDescent="0.5">
      <c r="A16" s="27" t="s">
        <v>34</v>
      </c>
      <c r="B16" s="30" t="s">
        <v>16</v>
      </c>
      <c r="C16" s="31">
        <v>0.16</v>
      </c>
      <c r="D16" s="25">
        <v>7.0000000000000007E-2</v>
      </c>
      <c r="E16" s="25">
        <v>0.23</v>
      </c>
      <c r="F16" s="17"/>
      <c r="G16" s="24">
        <f t="shared" si="0"/>
        <v>0</v>
      </c>
    </row>
    <row r="17" spans="1:7" ht="26.25" thickBot="1" x14ac:dyDescent="0.5">
      <c r="A17" s="27" t="s">
        <v>35</v>
      </c>
      <c r="B17" s="30" t="s">
        <v>16</v>
      </c>
      <c r="C17" s="31">
        <v>0.17</v>
      </c>
      <c r="D17" s="25">
        <v>7.0000000000000007E-2</v>
      </c>
      <c r="E17" s="25">
        <v>0.24</v>
      </c>
      <c r="F17" s="17"/>
      <c r="G17" s="24">
        <f t="shared" si="0"/>
        <v>0</v>
      </c>
    </row>
    <row r="18" spans="1:7" ht="26.25" thickBot="1" x14ac:dyDescent="0.5">
      <c r="A18" s="27" t="s">
        <v>36</v>
      </c>
      <c r="B18" s="30" t="s">
        <v>16</v>
      </c>
      <c r="C18" s="31">
        <v>0.2</v>
      </c>
      <c r="D18" s="25">
        <v>0.09</v>
      </c>
      <c r="E18" s="25">
        <v>0.28999999999999998</v>
      </c>
      <c r="F18" s="17"/>
      <c r="G18" s="24">
        <f t="shared" si="0"/>
        <v>0</v>
      </c>
    </row>
    <row r="19" spans="1:7" ht="26.25" thickBot="1" x14ac:dyDescent="0.5">
      <c r="A19" s="27" t="s">
        <v>37</v>
      </c>
      <c r="B19" s="30" t="s">
        <v>16</v>
      </c>
      <c r="C19" s="31">
        <v>0.21</v>
      </c>
      <c r="D19" s="25">
        <v>0.1</v>
      </c>
      <c r="E19" s="25">
        <v>0.31</v>
      </c>
      <c r="F19" s="17"/>
      <c r="G19" s="24">
        <f t="shared" si="0"/>
        <v>0</v>
      </c>
    </row>
    <row r="20" spans="1:7" ht="26.25" thickBot="1" x14ac:dyDescent="0.5">
      <c r="A20" s="27" t="s">
        <v>38</v>
      </c>
      <c r="B20" s="30" t="s">
        <v>16</v>
      </c>
      <c r="C20" s="31">
        <v>0.24</v>
      </c>
      <c r="D20" s="25">
        <v>0.11</v>
      </c>
      <c r="E20" s="25">
        <v>0.35</v>
      </c>
      <c r="F20" s="17"/>
      <c r="G20" s="24">
        <f t="shared" si="0"/>
        <v>0</v>
      </c>
    </row>
    <row r="21" spans="1:7" ht="26.25" thickBot="1" x14ac:dyDescent="0.5">
      <c r="A21" s="27" t="s">
        <v>39</v>
      </c>
      <c r="B21" s="30" t="s">
        <v>16</v>
      </c>
      <c r="C21" s="31">
        <v>0.27</v>
      </c>
      <c r="D21" s="25">
        <v>0.12</v>
      </c>
      <c r="E21" s="25">
        <v>0.39</v>
      </c>
      <c r="F21" s="17"/>
      <c r="G21" s="24">
        <f t="shared" si="0"/>
        <v>0</v>
      </c>
    </row>
    <row r="22" spans="1:7" ht="26.25" thickBot="1" x14ac:dyDescent="0.5">
      <c r="A22" s="27" t="s">
        <v>40</v>
      </c>
      <c r="B22" s="30" t="s">
        <v>16</v>
      </c>
      <c r="C22" s="31">
        <v>0.28000000000000003</v>
      </c>
      <c r="D22" s="25">
        <v>0.13</v>
      </c>
      <c r="E22" s="25">
        <v>0.41</v>
      </c>
      <c r="F22" s="17"/>
      <c r="G22" s="24">
        <f t="shared" si="0"/>
        <v>0</v>
      </c>
    </row>
    <row r="23" spans="1:7" ht="26.25" thickBot="1" x14ac:dyDescent="0.5">
      <c r="A23" s="27" t="s">
        <v>41</v>
      </c>
      <c r="B23" s="30" t="s">
        <v>16</v>
      </c>
      <c r="C23" s="31">
        <v>0.31</v>
      </c>
      <c r="D23" s="25">
        <v>0.14000000000000001</v>
      </c>
      <c r="E23" s="25">
        <v>0.45</v>
      </c>
      <c r="F23" s="17"/>
      <c r="G23" s="24">
        <f t="shared" si="0"/>
        <v>0</v>
      </c>
    </row>
    <row r="24" spans="1:7" ht="26.25" thickBot="1" x14ac:dyDescent="0.5">
      <c r="A24" s="27" t="s">
        <v>42</v>
      </c>
      <c r="B24" s="30" t="s">
        <v>16</v>
      </c>
      <c r="C24" s="31">
        <v>0.34</v>
      </c>
      <c r="D24" s="25">
        <v>0.15</v>
      </c>
      <c r="E24" s="25">
        <v>0.49</v>
      </c>
      <c r="F24" s="17"/>
      <c r="G24" s="24">
        <f t="shared" si="0"/>
        <v>0</v>
      </c>
    </row>
    <row r="25" spans="1:7" ht="26.25" thickBot="1" x14ac:dyDescent="0.5">
      <c r="A25" s="27" t="s">
        <v>119</v>
      </c>
      <c r="B25" s="30" t="s">
        <v>16</v>
      </c>
      <c r="C25" s="31">
        <v>0.36</v>
      </c>
      <c r="D25" s="25">
        <v>0.15</v>
      </c>
      <c r="E25" s="25">
        <v>0.51</v>
      </c>
      <c r="F25" s="17"/>
      <c r="G25" s="24">
        <f t="shared" si="0"/>
        <v>0</v>
      </c>
    </row>
    <row r="26" spans="1:7" ht="26.25" thickBot="1" x14ac:dyDescent="0.5">
      <c r="A26" s="27" t="s">
        <v>44</v>
      </c>
      <c r="B26" s="30" t="s">
        <v>16</v>
      </c>
      <c r="C26" s="31">
        <v>0.41</v>
      </c>
      <c r="D26" s="25">
        <v>0.17</v>
      </c>
      <c r="E26" s="25">
        <v>0.57999999999999996</v>
      </c>
      <c r="F26" s="17"/>
      <c r="G26" s="24">
        <f t="shared" si="0"/>
        <v>0</v>
      </c>
    </row>
    <row r="27" spans="1:7" ht="14.65" thickBot="1" x14ac:dyDescent="0.5">
      <c r="A27" s="27" t="s">
        <v>45</v>
      </c>
      <c r="B27" s="30" t="s">
        <v>16</v>
      </c>
      <c r="C27" s="31">
        <v>0.41</v>
      </c>
      <c r="D27" s="25">
        <v>0.18</v>
      </c>
      <c r="E27" s="25">
        <v>0.59</v>
      </c>
      <c r="F27" s="17"/>
      <c r="G27" s="24">
        <f t="shared" si="0"/>
        <v>0</v>
      </c>
    </row>
    <row r="28" spans="1:7" ht="25.9" thickBot="1" x14ac:dyDescent="0.5">
      <c r="A28" s="40" t="s">
        <v>21</v>
      </c>
      <c r="B28" s="30" t="s">
        <v>20</v>
      </c>
      <c r="C28" s="31">
        <v>0.33</v>
      </c>
      <c r="D28" s="25">
        <v>0.16</v>
      </c>
      <c r="E28" s="25">
        <v>0.49</v>
      </c>
      <c r="F28" s="17"/>
      <c r="G28" s="24">
        <f t="shared" si="0"/>
        <v>0</v>
      </c>
    </row>
    <row r="29" spans="1:7" ht="14.65" thickBot="1" x14ac:dyDescent="0.5">
      <c r="A29" s="27" t="s">
        <v>46</v>
      </c>
      <c r="B29" s="30" t="s">
        <v>10</v>
      </c>
      <c r="C29" s="31">
        <v>1.5</v>
      </c>
      <c r="D29" s="25">
        <v>0.75</v>
      </c>
      <c r="E29" s="25">
        <v>2.25</v>
      </c>
      <c r="F29" s="17"/>
      <c r="G29" s="24">
        <f t="shared" si="0"/>
        <v>0</v>
      </c>
    </row>
    <row r="30" spans="1:7" ht="14.65" thickBot="1" x14ac:dyDescent="0.5">
      <c r="A30" s="27" t="s">
        <v>47</v>
      </c>
      <c r="B30" s="30" t="s">
        <v>11</v>
      </c>
      <c r="C30" s="31">
        <v>8.75</v>
      </c>
      <c r="D30" s="25">
        <v>3.5</v>
      </c>
      <c r="E30" s="25">
        <v>12.25</v>
      </c>
      <c r="F30" s="17"/>
      <c r="G30" s="24">
        <f t="shared" si="0"/>
        <v>0</v>
      </c>
    </row>
    <row r="31" spans="1:7" ht="14.65" thickBot="1" x14ac:dyDescent="0.5">
      <c r="A31" s="27" t="s">
        <v>113</v>
      </c>
      <c r="B31" s="30" t="s">
        <v>118</v>
      </c>
      <c r="C31" s="31">
        <v>262.75</v>
      </c>
      <c r="D31" s="25">
        <v>105</v>
      </c>
      <c r="E31" s="25">
        <v>376.75</v>
      </c>
      <c r="F31" s="17"/>
      <c r="G31" s="24">
        <f t="shared" ref="G31" si="1">F31*E31</f>
        <v>0</v>
      </c>
    </row>
    <row r="32" spans="1:7" ht="25.9" thickBot="1" x14ac:dyDescent="0.5">
      <c r="A32" s="27" t="s">
        <v>23</v>
      </c>
      <c r="B32" s="30" t="s">
        <v>22</v>
      </c>
      <c r="C32" s="31">
        <v>35</v>
      </c>
      <c r="D32" s="25">
        <v>14</v>
      </c>
      <c r="E32" s="25">
        <v>49</v>
      </c>
      <c r="F32" s="17"/>
      <c r="G32" s="24">
        <f t="shared" si="0"/>
        <v>0</v>
      </c>
    </row>
    <row r="33" spans="1:7" ht="14.65" thickBot="1" x14ac:dyDescent="0.5">
      <c r="A33" s="27" t="s">
        <v>48</v>
      </c>
      <c r="B33" s="30" t="s">
        <v>10</v>
      </c>
      <c r="C33" s="31">
        <v>0.15</v>
      </c>
      <c r="D33" s="25">
        <v>0.05</v>
      </c>
      <c r="E33" s="25">
        <v>0.2</v>
      </c>
      <c r="F33" s="17"/>
      <c r="G33" s="24">
        <f t="shared" si="0"/>
        <v>0</v>
      </c>
    </row>
    <row r="34" spans="1:7" ht="14.65" thickBot="1" x14ac:dyDescent="0.5">
      <c r="A34" s="27" t="s">
        <v>49</v>
      </c>
      <c r="B34" s="30" t="s">
        <v>10</v>
      </c>
      <c r="C34" s="31">
        <v>0.6</v>
      </c>
      <c r="D34" s="25">
        <v>0.2</v>
      </c>
      <c r="E34" s="25">
        <v>0.8</v>
      </c>
      <c r="F34" s="17"/>
      <c r="G34" s="24">
        <f t="shared" si="0"/>
        <v>0</v>
      </c>
    </row>
    <row r="35" spans="1:7" ht="14.65" thickBot="1" x14ac:dyDescent="0.5">
      <c r="A35" s="27" t="s">
        <v>50</v>
      </c>
      <c r="B35" s="30" t="s">
        <v>11</v>
      </c>
      <c r="C35" s="31">
        <v>37</v>
      </c>
      <c r="D35" s="25">
        <v>8</v>
      </c>
      <c r="E35" s="25">
        <v>45</v>
      </c>
      <c r="F35" s="17"/>
      <c r="G35" s="24">
        <f t="shared" si="0"/>
        <v>0</v>
      </c>
    </row>
    <row r="36" spans="1:7" ht="26.25" thickBot="1" x14ac:dyDescent="0.5">
      <c r="A36" s="41" t="s">
        <v>51</v>
      </c>
      <c r="B36" s="42" t="s">
        <v>12</v>
      </c>
      <c r="C36" s="43">
        <v>1</v>
      </c>
      <c r="D36" s="25">
        <v>0.23</v>
      </c>
      <c r="E36" s="25">
        <v>1.23</v>
      </c>
      <c r="F36" s="17"/>
      <c r="G36" s="24">
        <f t="shared" si="0"/>
        <v>0</v>
      </c>
    </row>
    <row r="37" spans="1:7" ht="26.25" thickBot="1" x14ac:dyDescent="0.5">
      <c r="A37" s="44" t="s">
        <v>51</v>
      </c>
      <c r="B37" s="21" t="s">
        <v>13</v>
      </c>
      <c r="C37" s="24">
        <v>1.3</v>
      </c>
      <c r="D37" s="25">
        <v>0.31</v>
      </c>
      <c r="E37" s="25">
        <v>1.61</v>
      </c>
      <c r="F37" s="17"/>
      <c r="G37" s="24">
        <f t="shared" si="0"/>
        <v>0</v>
      </c>
    </row>
    <row r="38" spans="1:7" ht="26.25" thickBot="1" x14ac:dyDescent="0.5">
      <c r="A38" s="45" t="s">
        <v>52</v>
      </c>
      <c r="B38" s="28" t="s">
        <v>14</v>
      </c>
      <c r="C38" s="29">
        <v>1.5</v>
      </c>
      <c r="D38" s="25">
        <v>0.35</v>
      </c>
      <c r="E38" s="25">
        <v>1.85</v>
      </c>
      <c r="F38" s="17"/>
      <c r="G38" s="24">
        <f t="shared" si="0"/>
        <v>0</v>
      </c>
    </row>
    <row r="39" spans="1:7" ht="14.65" thickBot="1" x14ac:dyDescent="0.5">
      <c r="A39" s="40" t="s">
        <v>53</v>
      </c>
      <c r="B39" s="30" t="s">
        <v>10</v>
      </c>
      <c r="C39" s="31">
        <v>0.4</v>
      </c>
      <c r="D39" s="25">
        <v>0.1</v>
      </c>
      <c r="E39" s="25">
        <v>0.5</v>
      </c>
      <c r="F39" s="17"/>
      <c r="G39" s="24">
        <f t="shared" si="0"/>
        <v>0</v>
      </c>
    </row>
    <row r="40" spans="1:7" ht="14.65" thickBot="1" x14ac:dyDescent="0.5">
      <c r="A40" s="40" t="s">
        <v>15</v>
      </c>
      <c r="B40" s="30" t="s">
        <v>11</v>
      </c>
      <c r="C40" s="31">
        <v>0.6</v>
      </c>
      <c r="D40" s="25">
        <v>0.4</v>
      </c>
      <c r="E40" s="25">
        <v>1</v>
      </c>
      <c r="F40" s="17"/>
      <c r="G40" s="24">
        <f t="shared" si="0"/>
        <v>0</v>
      </c>
    </row>
    <row r="41" spans="1:7" ht="26.25" thickBot="1" x14ac:dyDescent="0.5">
      <c r="A41" s="40" t="s">
        <v>54</v>
      </c>
      <c r="B41" s="30" t="s">
        <v>16</v>
      </c>
      <c r="C41" s="31">
        <v>0.35</v>
      </c>
      <c r="D41" s="25">
        <v>0.2</v>
      </c>
      <c r="E41" s="25">
        <v>0.55000000000000004</v>
      </c>
      <c r="F41" s="17"/>
      <c r="G41" s="24">
        <f t="shared" si="0"/>
        <v>0</v>
      </c>
    </row>
    <row r="42" spans="1:7" ht="14.65" thickBot="1" x14ac:dyDescent="0.5">
      <c r="A42" s="40" t="s">
        <v>55</v>
      </c>
      <c r="B42" s="30" t="s">
        <v>10</v>
      </c>
      <c r="C42" s="43">
        <v>8</v>
      </c>
      <c r="D42" s="25">
        <v>2</v>
      </c>
      <c r="E42" s="25">
        <v>10</v>
      </c>
      <c r="F42" s="17"/>
      <c r="G42" s="24">
        <f t="shared" si="0"/>
        <v>0</v>
      </c>
    </row>
    <row r="43" spans="1:7" ht="14.65" thickBot="1" x14ac:dyDescent="0.5">
      <c r="A43" s="40" t="s">
        <v>56</v>
      </c>
      <c r="B43" s="30" t="s">
        <v>11</v>
      </c>
      <c r="C43" s="46">
        <v>62</v>
      </c>
      <c r="D43" s="26">
        <v>13</v>
      </c>
      <c r="E43" s="46">
        <v>75</v>
      </c>
      <c r="F43" s="17"/>
      <c r="G43" s="24">
        <f t="shared" si="0"/>
        <v>0</v>
      </c>
    </row>
    <row r="44" spans="1:7" ht="14.65" thickBot="1" x14ac:dyDescent="0.5">
      <c r="A44" s="40" t="s">
        <v>57</v>
      </c>
      <c r="B44" s="30" t="s">
        <v>11</v>
      </c>
      <c r="C44" s="31">
        <v>10.5</v>
      </c>
      <c r="D44" s="25">
        <v>4.2</v>
      </c>
      <c r="E44" s="25">
        <v>14.7</v>
      </c>
      <c r="F44" s="17"/>
      <c r="G44" s="24">
        <f t="shared" si="0"/>
        <v>0</v>
      </c>
    </row>
    <row r="45" spans="1:7" ht="14.65" thickBot="1" x14ac:dyDescent="0.5">
      <c r="A45" s="40" t="s">
        <v>17</v>
      </c>
      <c r="B45" s="30" t="s">
        <v>10</v>
      </c>
      <c r="C45" s="31">
        <v>0.15</v>
      </c>
      <c r="D45" s="25">
        <v>0.05</v>
      </c>
      <c r="E45" s="25">
        <v>0.2</v>
      </c>
      <c r="F45" s="17"/>
      <c r="G45" s="24">
        <f t="shared" si="0"/>
        <v>0</v>
      </c>
    </row>
    <row r="46" spans="1:7" ht="14.65" thickBot="1" x14ac:dyDescent="0.5">
      <c r="A46" s="40" t="s">
        <v>18</v>
      </c>
      <c r="B46" s="30" t="s">
        <v>11</v>
      </c>
      <c r="C46" s="31">
        <v>0.5</v>
      </c>
      <c r="D46" s="25">
        <v>0.15</v>
      </c>
      <c r="E46" s="25">
        <v>0.65</v>
      </c>
      <c r="F46" s="17"/>
      <c r="G46" s="24">
        <f t="shared" si="0"/>
        <v>0</v>
      </c>
    </row>
    <row r="47" spans="1:7" ht="26.25" thickBot="1" x14ac:dyDescent="0.5">
      <c r="A47" s="40" t="s">
        <v>58</v>
      </c>
      <c r="B47" s="30" t="s">
        <v>16</v>
      </c>
      <c r="C47" s="31">
        <v>0.05</v>
      </c>
      <c r="D47" s="25">
        <v>0.03</v>
      </c>
      <c r="E47" s="25">
        <v>0.08</v>
      </c>
      <c r="F47" s="17"/>
      <c r="G47" s="24">
        <f t="shared" si="0"/>
        <v>0</v>
      </c>
    </row>
    <row r="48" spans="1:7" ht="26.25" thickBot="1" x14ac:dyDescent="0.5">
      <c r="A48" s="40" t="s">
        <v>59</v>
      </c>
      <c r="B48" s="30" t="s">
        <v>16</v>
      </c>
      <c r="C48" s="31">
        <v>0.08</v>
      </c>
      <c r="D48" s="25">
        <v>0.04</v>
      </c>
      <c r="E48" s="25">
        <v>0.12</v>
      </c>
      <c r="F48" s="17"/>
      <c r="G48" s="24">
        <f t="shared" si="0"/>
        <v>0</v>
      </c>
    </row>
    <row r="49" spans="1:7" ht="26.25" thickBot="1" x14ac:dyDescent="0.5">
      <c r="A49" s="40" t="s">
        <v>60</v>
      </c>
      <c r="B49" s="30" t="s">
        <v>16</v>
      </c>
      <c r="C49" s="31">
        <v>0.17</v>
      </c>
      <c r="D49" s="25">
        <v>0.09</v>
      </c>
      <c r="E49" s="25">
        <v>0.26</v>
      </c>
      <c r="F49" s="17"/>
      <c r="G49" s="24">
        <f t="shared" si="0"/>
        <v>0</v>
      </c>
    </row>
    <row r="50" spans="1:7" ht="26.25" thickBot="1" x14ac:dyDescent="0.5">
      <c r="A50" s="40" t="s">
        <v>61</v>
      </c>
      <c r="B50" s="30" t="s">
        <v>16</v>
      </c>
      <c r="C50" s="31">
        <v>0.22</v>
      </c>
      <c r="D50" s="25">
        <v>0.11</v>
      </c>
      <c r="E50" s="25">
        <v>0.33</v>
      </c>
      <c r="F50" s="17"/>
      <c r="G50" s="24">
        <f t="shared" si="0"/>
        <v>0</v>
      </c>
    </row>
    <row r="51" spans="1:7" ht="14.65" thickBot="1" x14ac:dyDescent="0.5">
      <c r="A51" s="40" t="s">
        <v>62</v>
      </c>
      <c r="B51" s="30" t="s">
        <v>11</v>
      </c>
      <c r="C51" s="31">
        <v>20</v>
      </c>
      <c r="D51" s="25">
        <v>10</v>
      </c>
      <c r="E51" s="25">
        <v>30</v>
      </c>
      <c r="F51" s="17"/>
      <c r="G51" s="24">
        <f t="shared" si="0"/>
        <v>0</v>
      </c>
    </row>
    <row r="52" spans="1:7" ht="14.65" thickBot="1" x14ac:dyDescent="0.5">
      <c r="A52" s="56" t="s">
        <v>120</v>
      </c>
      <c r="B52" s="57" t="s">
        <v>10</v>
      </c>
      <c r="C52" s="58">
        <v>18</v>
      </c>
      <c r="D52" s="59">
        <v>6</v>
      </c>
      <c r="E52" s="59">
        <v>24</v>
      </c>
      <c r="F52" s="60"/>
      <c r="G52" s="61">
        <f t="shared" si="0"/>
        <v>0</v>
      </c>
    </row>
    <row r="53" spans="1:7" ht="14.65" thickBot="1" x14ac:dyDescent="0.5">
      <c r="A53" s="40" t="s">
        <v>63</v>
      </c>
      <c r="B53" s="30" t="s">
        <v>11</v>
      </c>
      <c r="C53" s="31">
        <v>10</v>
      </c>
      <c r="D53" s="25">
        <v>4</v>
      </c>
      <c r="E53" s="25">
        <v>14</v>
      </c>
      <c r="F53" s="17"/>
      <c r="G53" s="24">
        <f t="shared" si="0"/>
        <v>0</v>
      </c>
    </row>
    <row r="54" spans="1:7" ht="14.65" thickBot="1" x14ac:dyDescent="0.5">
      <c r="A54" s="40" t="s">
        <v>64</v>
      </c>
      <c r="B54" s="30" t="s">
        <v>14</v>
      </c>
      <c r="C54" s="31">
        <v>1.5</v>
      </c>
      <c r="D54" s="25">
        <v>0.65</v>
      </c>
      <c r="E54" s="25">
        <v>2.15</v>
      </c>
      <c r="F54" s="17"/>
      <c r="G54" s="24">
        <f t="shared" si="0"/>
        <v>0</v>
      </c>
    </row>
    <row r="55" spans="1:7" ht="14.65" thickBot="1" x14ac:dyDescent="0.5">
      <c r="A55" s="40" t="s">
        <v>65</v>
      </c>
      <c r="B55" s="30" t="s">
        <v>16</v>
      </c>
      <c r="C55" s="31">
        <v>3</v>
      </c>
      <c r="D55" s="25">
        <v>1.3</v>
      </c>
      <c r="E55" s="25">
        <v>4.3</v>
      </c>
      <c r="F55" s="17"/>
      <c r="G55" s="24">
        <f t="shared" si="0"/>
        <v>0</v>
      </c>
    </row>
    <row r="56" spans="1:7" ht="14.65" thickBot="1" x14ac:dyDescent="0.5">
      <c r="A56" s="40" t="s">
        <v>114</v>
      </c>
      <c r="B56" s="30" t="s">
        <v>11</v>
      </c>
      <c r="C56" s="31">
        <v>0.6</v>
      </c>
      <c r="D56" s="25">
        <v>0.4</v>
      </c>
      <c r="E56" s="25">
        <v>1</v>
      </c>
      <c r="F56" s="17"/>
      <c r="G56" s="24">
        <f t="shared" si="0"/>
        <v>0</v>
      </c>
    </row>
    <row r="57" spans="1:7" ht="14.65" thickBot="1" x14ac:dyDescent="0.5">
      <c r="A57" s="40" t="s">
        <v>66</v>
      </c>
      <c r="B57" s="30" t="s">
        <v>11</v>
      </c>
      <c r="C57" s="31">
        <v>4.0999999999999996</v>
      </c>
      <c r="D57" s="25">
        <v>2.39</v>
      </c>
      <c r="E57" s="47">
        <v>6.49</v>
      </c>
      <c r="F57" s="17"/>
      <c r="G57" s="24">
        <f t="shared" si="0"/>
        <v>0</v>
      </c>
    </row>
    <row r="58" spans="1:7" ht="14.65" thickBot="1" x14ac:dyDescent="0.5">
      <c r="A58" s="48" t="s">
        <v>67</v>
      </c>
      <c r="G58" s="24">
        <f>SUM(G3:G57)</f>
        <v>0</v>
      </c>
    </row>
  </sheetData>
  <sheetProtection algorithmName="SHA-512" hashValue="7V0oQJQK7wNXXu++NM1ZUyFDLqEytXsmJejW96m5dl1eXBi33PnEq/XGVUT9btGdEokLPX5bhx33BCIsgDUHtg==" saltValue="s5wYHPf0XVPajO55Mx94Qg==" spinCount="100000" sheet="1" objects="1" scenarios="1" selectLockedCells="1"/>
  <pageMargins left="0.7" right="0.7" top="0.75" bottom="0.75" header="0.3" footer="0.3"/>
  <pageSetup orientation="portrait" r:id="rId1"/>
  <headerFooter>
    <oddFooter>&amp;CDOW CONFIDENTIAL - Do not share without permission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D3" sqref="D3"/>
    </sheetView>
  </sheetViews>
  <sheetFormatPr defaultColWidth="9.1328125" defaultRowHeight="14.25" x14ac:dyDescent="0.45"/>
  <cols>
    <col min="1" max="1" width="22.265625" style="49" customWidth="1"/>
    <col min="2" max="2" width="12.1328125" style="49" customWidth="1"/>
    <col min="3" max="3" width="9.1328125" style="49"/>
    <col min="4" max="16384" width="9.1328125" style="22"/>
  </cols>
  <sheetData>
    <row r="1" spans="1:5" ht="14.65" thickBot="1" x14ac:dyDescent="0.5">
      <c r="A1" s="21" t="s">
        <v>0</v>
      </c>
      <c r="B1" s="21" t="s">
        <v>1</v>
      </c>
      <c r="C1" s="21" t="s">
        <v>2</v>
      </c>
      <c r="D1" s="21"/>
      <c r="E1" s="21"/>
    </row>
    <row r="2" spans="1:5" ht="25.9" thickBot="1" x14ac:dyDescent="0.5">
      <c r="A2" s="21" t="s">
        <v>5</v>
      </c>
      <c r="B2" s="21" t="s">
        <v>6</v>
      </c>
      <c r="C2" s="21" t="s">
        <v>7</v>
      </c>
      <c r="D2" s="21" t="s">
        <v>68</v>
      </c>
      <c r="E2" s="21" t="s">
        <v>69</v>
      </c>
    </row>
    <row r="3" spans="1:5" ht="14.65" thickBot="1" x14ac:dyDescent="0.5">
      <c r="A3" s="23" t="s">
        <v>19</v>
      </c>
      <c r="B3" s="21" t="s">
        <v>11</v>
      </c>
      <c r="C3" s="24">
        <v>1.25</v>
      </c>
      <c r="D3" s="17"/>
      <c r="E3" s="24">
        <f>D3*C3</f>
        <v>0</v>
      </c>
    </row>
    <row r="4" spans="1:5" ht="14.65" thickBot="1" x14ac:dyDescent="0.5">
      <c r="A4" s="27" t="s">
        <v>24</v>
      </c>
      <c r="B4" s="28" t="s">
        <v>11</v>
      </c>
      <c r="C4" s="29">
        <v>5</v>
      </c>
      <c r="D4" s="17"/>
      <c r="E4" s="24">
        <f t="shared" ref="E4:E57" si="0">D4*C4</f>
        <v>0</v>
      </c>
    </row>
    <row r="5" spans="1:5" ht="14.65" thickBot="1" x14ac:dyDescent="0.5">
      <c r="A5" s="27" t="s">
        <v>25</v>
      </c>
      <c r="B5" s="30" t="s">
        <v>16</v>
      </c>
      <c r="C5" s="31">
        <v>0.3</v>
      </c>
      <c r="D5" s="17"/>
      <c r="E5" s="24">
        <f t="shared" si="0"/>
        <v>0</v>
      </c>
    </row>
    <row r="6" spans="1:5" ht="26.25" thickBot="1" x14ac:dyDescent="0.5">
      <c r="A6" s="27" t="s">
        <v>26</v>
      </c>
      <c r="B6" s="30" t="s">
        <v>16</v>
      </c>
      <c r="C6" s="31">
        <v>0.7</v>
      </c>
      <c r="D6" s="17"/>
      <c r="E6" s="24">
        <f t="shared" si="0"/>
        <v>0</v>
      </c>
    </row>
    <row r="7" spans="1:5" ht="14.65" thickBot="1" x14ac:dyDescent="0.5">
      <c r="A7" s="27" t="s">
        <v>27</v>
      </c>
      <c r="B7" s="30" t="s">
        <v>16</v>
      </c>
      <c r="C7" s="31">
        <v>0.25</v>
      </c>
      <c r="D7" s="17"/>
      <c r="E7" s="24">
        <f t="shared" si="0"/>
        <v>0</v>
      </c>
    </row>
    <row r="8" spans="1:5" ht="14.65" thickBot="1" x14ac:dyDescent="0.5">
      <c r="A8" s="27" t="s">
        <v>28</v>
      </c>
      <c r="B8" s="30" t="s">
        <v>20</v>
      </c>
      <c r="C8" s="31">
        <v>0.5</v>
      </c>
      <c r="D8" s="17"/>
      <c r="E8" s="24">
        <f t="shared" si="0"/>
        <v>0</v>
      </c>
    </row>
    <row r="9" spans="1:5" ht="14.65" thickBot="1" x14ac:dyDescent="0.5">
      <c r="A9" s="27" t="s">
        <v>29</v>
      </c>
      <c r="B9" s="30" t="s">
        <v>11</v>
      </c>
      <c r="C9" s="31">
        <v>16.5</v>
      </c>
      <c r="D9" s="18"/>
      <c r="E9" s="24">
        <f t="shared" si="0"/>
        <v>0</v>
      </c>
    </row>
    <row r="10" spans="1:5" ht="43.5" customHeight="1" thickBot="1" x14ac:dyDescent="0.5">
      <c r="A10" s="27" t="s">
        <v>112</v>
      </c>
      <c r="B10" s="30" t="s">
        <v>20</v>
      </c>
      <c r="C10" s="34">
        <v>0.2</v>
      </c>
      <c r="D10" s="19"/>
      <c r="E10" s="24">
        <f t="shared" si="0"/>
        <v>0</v>
      </c>
    </row>
    <row r="11" spans="1:5" ht="25.9" thickBot="1" x14ac:dyDescent="0.5">
      <c r="A11" s="27" t="s">
        <v>116</v>
      </c>
      <c r="B11" s="30" t="s">
        <v>109</v>
      </c>
      <c r="C11" s="31">
        <v>80</v>
      </c>
      <c r="D11" s="20"/>
      <c r="E11" s="24">
        <v>0</v>
      </c>
    </row>
    <row r="12" spans="1:5" ht="26.25" thickBot="1" x14ac:dyDescent="0.5">
      <c r="A12" s="27" t="s">
        <v>30</v>
      </c>
      <c r="B12" s="30" t="s">
        <v>16</v>
      </c>
      <c r="C12" s="31">
        <v>0.09</v>
      </c>
      <c r="D12" s="17"/>
      <c r="E12" s="24">
        <f t="shared" si="0"/>
        <v>0</v>
      </c>
    </row>
    <row r="13" spans="1:5" ht="26.25" thickBot="1" x14ac:dyDescent="0.5">
      <c r="A13" s="27" t="s">
        <v>31</v>
      </c>
      <c r="B13" s="30" t="s">
        <v>16</v>
      </c>
      <c r="C13" s="31">
        <v>0.11</v>
      </c>
      <c r="D13" s="17"/>
      <c r="E13" s="24">
        <f t="shared" si="0"/>
        <v>0</v>
      </c>
    </row>
    <row r="14" spans="1:5" ht="26.25" thickBot="1" x14ac:dyDescent="0.5">
      <c r="A14" s="27" t="s">
        <v>32</v>
      </c>
      <c r="B14" s="30" t="s">
        <v>16</v>
      </c>
      <c r="C14" s="31">
        <v>0.13</v>
      </c>
      <c r="D14" s="17"/>
      <c r="E14" s="24">
        <f t="shared" si="0"/>
        <v>0</v>
      </c>
    </row>
    <row r="15" spans="1:5" ht="26.25" thickBot="1" x14ac:dyDescent="0.5">
      <c r="A15" s="27" t="s">
        <v>33</v>
      </c>
      <c r="B15" s="30" t="s">
        <v>16</v>
      </c>
      <c r="C15" s="31">
        <v>0.15</v>
      </c>
      <c r="D15" s="17"/>
      <c r="E15" s="24">
        <f t="shared" si="0"/>
        <v>0</v>
      </c>
    </row>
    <row r="16" spans="1:5" ht="26.25" thickBot="1" x14ac:dyDescent="0.5">
      <c r="A16" s="27" t="s">
        <v>34</v>
      </c>
      <c r="B16" s="30" t="s">
        <v>16</v>
      </c>
      <c r="C16" s="31">
        <v>0.16</v>
      </c>
      <c r="D16" s="17"/>
      <c r="E16" s="24">
        <f t="shared" si="0"/>
        <v>0</v>
      </c>
    </row>
    <row r="17" spans="1:5" ht="26.25" thickBot="1" x14ac:dyDescent="0.5">
      <c r="A17" s="27" t="s">
        <v>35</v>
      </c>
      <c r="B17" s="30" t="s">
        <v>16</v>
      </c>
      <c r="C17" s="31">
        <v>0.17</v>
      </c>
      <c r="D17" s="17"/>
      <c r="E17" s="24">
        <f t="shared" si="0"/>
        <v>0</v>
      </c>
    </row>
    <row r="18" spans="1:5" ht="26.25" thickBot="1" x14ac:dyDescent="0.5">
      <c r="A18" s="27" t="s">
        <v>36</v>
      </c>
      <c r="B18" s="30" t="s">
        <v>16</v>
      </c>
      <c r="C18" s="31">
        <v>0.2</v>
      </c>
      <c r="D18" s="17"/>
      <c r="E18" s="24">
        <f t="shared" si="0"/>
        <v>0</v>
      </c>
    </row>
    <row r="19" spans="1:5" ht="26.25" thickBot="1" x14ac:dyDescent="0.5">
      <c r="A19" s="27" t="s">
        <v>37</v>
      </c>
      <c r="B19" s="30" t="s">
        <v>16</v>
      </c>
      <c r="C19" s="31">
        <v>0.21</v>
      </c>
      <c r="D19" s="17"/>
      <c r="E19" s="24">
        <f t="shared" si="0"/>
        <v>0</v>
      </c>
    </row>
    <row r="20" spans="1:5" ht="26.25" thickBot="1" x14ac:dyDescent="0.5">
      <c r="A20" s="27" t="s">
        <v>38</v>
      </c>
      <c r="B20" s="30" t="s">
        <v>16</v>
      </c>
      <c r="C20" s="31">
        <v>0.24</v>
      </c>
      <c r="D20" s="17"/>
      <c r="E20" s="24">
        <f t="shared" si="0"/>
        <v>0</v>
      </c>
    </row>
    <row r="21" spans="1:5" ht="26.25" thickBot="1" x14ac:dyDescent="0.5">
      <c r="A21" s="27" t="s">
        <v>39</v>
      </c>
      <c r="B21" s="30" t="s">
        <v>16</v>
      </c>
      <c r="C21" s="31">
        <v>0.27</v>
      </c>
      <c r="D21" s="17"/>
      <c r="E21" s="24">
        <f t="shared" si="0"/>
        <v>0</v>
      </c>
    </row>
    <row r="22" spans="1:5" ht="26.25" thickBot="1" x14ac:dyDescent="0.5">
      <c r="A22" s="27" t="s">
        <v>40</v>
      </c>
      <c r="B22" s="30" t="s">
        <v>16</v>
      </c>
      <c r="C22" s="31">
        <v>0.28000000000000003</v>
      </c>
      <c r="D22" s="17"/>
      <c r="E22" s="24">
        <f t="shared" si="0"/>
        <v>0</v>
      </c>
    </row>
    <row r="23" spans="1:5" ht="26.25" thickBot="1" x14ac:dyDescent="0.5">
      <c r="A23" s="27" t="s">
        <v>41</v>
      </c>
      <c r="B23" s="30" t="s">
        <v>16</v>
      </c>
      <c r="C23" s="31">
        <v>0.31</v>
      </c>
      <c r="D23" s="17"/>
      <c r="E23" s="24">
        <f t="shared" si="0"/>
        <v>0</v>
      </c>
    </row>
    <row r="24" spans="1:5" ht="26.25" thickBot="1" x14ac:dyDescent="0.5">
      <c r="A24" s="27" t="s">
        <v>42</v>
      </c>
      <c r="B24" s="30" t="s">
        <v>16</v>
      </c>
      <c r="C24" s="31">
        <v>0.34</v>
      </c>
      <c r="D24" s="17"/>
      <c r="E24" s="24">
        <f t="shared" si="0"/>
        <v>0</v>
      </c>
    </row>
    <row r="25" spans="1:5" ht="26.25" thickBot="1" x14ac:dyDescent="0.5">
      <c r="A25" s="27" t="s">
        <v>43</v>
      </c>
      <c r="B25" s="30" t="s">
        <v>16</v>
      </c>
      <c r="C25" s="31">
        <v>0.36</v>
      </c>
      <c r="D25" s="17"/>
      <c r="E25" s="24">
        <f t="shared" si="0"/>
        <v>0</v>
      </c>
    </row>
    <row r="26" spans="1:5" ht="26.25" thickBot="1" x14ac:dyDescent="0.5">
      <c r="A26" s="27" t="s">
        <v>44</v>
      </c>
      <c r="B26" s="30" t="s">
        <v>16</v>
      </c>
      <c r="C26" s="31">
        <v>0.41</v>
      </c>
      <c r="D26" s="17"/>
      <c r="E26" s="24">
        <f t="shared" si="0"/>
        <v>0</v>
      </c>
    </row>
    <row r="27" spans="1:5" ht="14.65" thickBot="1" x14ac:dyDescent="0.5">
      <c r="A27" s="27" t="s">
        <v>45</v>
      </c>
      <c r="B27" s="30" t="s">
        <v>16</v>
      </c>
      <c r="C27" s="31">
        <v>0.41</v>
      </c>
      <c r="D27" s="17"/>
      <c r="E27" s="24">
        <f t="shared" si="0"/>
        <v>0</v>
      </c>
    </row>
    <row r="28" spans="1:5" ht="25.9" thickBot="1" x14ac:dyDescent="0.5">
      <c r="A28" s="40" t="s">
        <v>21</v>
      </c>
      <c r="B28" s="30" t="s">
        <v>20</v>
      </c>
      <c r="C28" s="31">
        <v>0.33</v>
      </c>
      <c r="D28" s="17"/>
      <c r="E28" s="24">
        <f t="shared" si="0"/>
        <v>0</v>
      </c>
    </row>
    <row r="29" spans="1:5" ht="14.65" thickBot="1" x14ac:dyDescent="0.5">
      <c r="A29" s="27" t="s">
        <v>46</v>
      </c>
      <c r="B29" s="30" t="s">
        <v>10</v>
      </c>
      <c r="C29" s="31">
        <v>1.5</v>
      </c>
      <c r="D29" s="17"/>
      <c r="E29" s="24">
        <f t="shared" si="0"/>
        <v>0</v>
      </c>
    </row>
    <row r="30" spans="1:5" ht="14.65" thickBot="1" x14ac:dyDescent="0.5">
      <c r="A30" s="27" t="s">
        <v>47</v>
      </c>
      <c r="B30" s="30" t="s">
        <v>11</v>
      </c>
      <c r="C30" s="31">
        <v>8.75</v>
      </c>
      <c r="D30" s="17"/>
      <c r="E30" s="24">
        <f t="shared" si="0"/>
        <v>0</v>
      </c>
    </row>
    <row r="31" spans="1:5" ht="14.65" thickBot="1" x14ac:dyDescent="0.5">
      <c r="A31" s="27" t="s">
        <v>113</v>
      </c>
      <c r="B31" s="30" t="s">
        <v>118</v>
      </c>
      <c r="C31" s="31">
        <v>262.75</v>
      </c>
      <c r="D31" s="17"/>
      <c r="E31" s="24">
        <f t="shared" si="0"/>
        <v>0</v>
      </c>
    </row>
    <row r="32" spans="1:5" ht="25.9" thickBot="1" x14ac:dyDescent="0.5">
      <c r="A32" s="27" t="s">
        <v>23</v>
      </c>
      <c r="B32" s="30" t="s">
        <v>22</v>
      </c>
      <c r="C32" s="31">
        <v>35</v>
      </c>
      <c r="D32" s="17"/>
      <c r="E32" s="24">
        <f t="shared" si="0"/>
        <v>0</v>
      </c>
    </row>
    <row r="33" spans="1:5" ht="14.65" thickBot="1" x14ac:dyDescent="0.5">
      <c r="A33" s="27" t="s">
        <v>48</v>
      </c>
      <c r="B33" s="30" t="s">
        <v>10</v>
      </c>
      <c r="C33" s="31">
        <v>0.15</v>
      </c>
      <c r="D33" s="17"/>
      <c r="E33" s="24">
        <f t="shared" si="0"/>
        <v>0</v>
      </c>
    </row>
    <row r="34" spans="1:5" ht="14.65" thickBot="1" x14ac:dyDescent="0.5">
      <c r="A34" s="27" t="s">
        <v>49</v>
      </c>
      <c r="B34" s="30" t="s">
        <v>10</v>
      </c>
      <c r="C34" s="31">
        <v>0.6</v>
      </c>
      <c r="D34" s="17"/>
      <c r="E34" s="24">
        <f t="shared" si="0"/>
        <v>0</v>
      </c>
    </row>
    <row r="35" spans="1:5" ht="14.65" thickBot="1" x14ac:dyDescent="0.5">
      <c r="A35" s="27" t="s">
        <v>50</v>
      </c>
      <c r="B35" s="30" t="s">
        <v>11</v>
      </c>
      <c r="C35" s="31">
        <v>37</v>
      </c>
      <c r="D35" s="17"/>
      <c r="E35" s="24">
        <f t="shared" si="0"/>
        <v>0</v>
      </c>
    </row>
    <row r="36" spans="1:5" ht="26.25" thickBot="1" x14ac:dyDescent="0.5">
      <c r="A36" s="41" t="s">
        <v>51</v>
      </c>
      <c r="B36" s="42" t="s">
        <v>12</v>
      </c>
      <c r="C36" s="43">
        <v>1</v>
      </c>
      <c r="D36" s="17"/>
      <c r="E36" s="24">
        <f t="shared" si="0"/>
        <v>0</v>
      </c>
    </row>
    <row r="37" spans="1:5" ht="26.25" thickBot="1" x14ac:dyDescent="0.5">
      <c r="A37" s="44" t="s">
        <v>51</v>
      </c>
      <c r="B37" s="21" t="s">
        <v>13</v>
      </c>
      <c r="C37" s="24">
        <v>1.3</v>
      </c>
      <c r="D37" s="17"/>
      <c r="E37" s="24">
        <f t="shared" si="0"/>
        <v>0</v>
      </c>
    </row>
    <row r="38" spans="1:5" ht="26.25" thickBot="1" x14ac:dyDescent="0.5">
      <c r="A38" s="45" t="s">
        <v>52</v>
      </c>
      <c r="B38" s="28" t="s">
        <v>14</v>
      </c>
      <c r="C38" s="29">
        <v>1.5</v>
      </c>
      <c r="D38" s="17"/>
      <c r="E38" s="24">
        <f t="shared" si="0"/>
        <v>0</v>
      </c>
    </row>
    <row r="39" spans="1:5" ht="14.65" thickBot="1" x14ac:dyDescent="0.5">
      <c r="A39" s="40" t="s">
        <v>53</v>
      </c>
      <c r="B39" s="30" t="s">
        <v>10</v>
      </c>
      <c r="C39" s="31">
        <v>0.4</v>
      </c>
      <c r="D39" s="17"/>
      <c r="E39" s="24">
        <f t="shared" si="0"/>
        <v>0</v>
      </c>
    </row>
    <row r="40" spans="1:5" ht="14.65" thickBot="1" x14ac:dyDescent="0.5">
      <c r="A40" s="40" t="s">
        <v>15</v>
      </c>
      <c r="B40" s="30" t="s">
        <v>11</v>
      </c>
      <c r="C40" s="31">
        <v>0.6</v>
      </c>
      <c r="D40" s="17"/>
      <c r="E40" s="24">
        <f t="shared" si="0"/>
        <v>0</v>
      </c>
    </row>
    <row r="41" spans="1:5" ht="26.25" thickBot="1" x14ac:dyDescent="0.5">
      <c r="A41" s="40" t="s">
        <v>54</v>
      </c>
      <c r="B41" s="30" t="s">
        <v>16</v>
      </c>
      <c r="C41" s="31">
        <v>0.35</v>
      </c>
      <c r="D41" s="17"/>
      <c r="E41" s="24">
        <f t="shared" si="0"/>
        <v>0</v>
      </c>
    </row>
    <row r="42" spans="1:5" ht="14.65" thickBot="1" x14ac:dyDescent="0.5">
      <c r="A42" s="40" t="s">
        <v>55</v>
      </c>
      <c r="B42" s="30" t="s">
        <v>10</v>
      </c>
      <c r="C42" s="43">
        <v>11</v>
      </c>
      <c r="D42" s="17"/>
      <c r="E42" s="24">
        <f t="shared" si="0"/>
        <v>0</v>
      </c>
    </row>
    <row r="43" spans="1:5" ht="14.65" thickBot="1" x14ac:dyDescent="0.5">
      <c r="A43" s="40" t="s">
        <v>56</v>
      </c>
      <c r="B43" s="30" t="s">
        <v>11</v>
      </c>
      <c r="C43" s="46">
        <v>62</v>
      </c>
      <c r="D43" s="17"/>
      <c r="E43" s="24">
        <f t="shared" si="0"/>
        <v>0</v>
      </c>
    </row>
    <row r="44" spans="1:5" ht="14.65" thickBot="1" x14ac:dyDescent="0.5">
      <c r="A44" s="40" t="s">
        <v>57</v>
      </c>
      <c r="B44" s="30" t="s">
        <v>11</v>
      </c>
      <c r="C44" s="31">
        <v>10.5</v>
      </c>
      <c r="D44" s="17"/>
      <c r="E44" s="24">
        <f t="shared" si="0"/>
        <v>0</v>
      </c>
    </row>
    <row r="45" spans="1:5" ht="14.65" thickBot="1" x14ac:dyDescent="0.5">
      <c r="A45" s="40" t="s">
        <v>17</v>
      </c>
      <c r="B45" s="30" t="s">
        <v>10</v>
      </c>
      <c r="C45" s="31">
        <v>0.15</v>
      </c>
      <c r="D45" s="17"/>
      <c r="E45" s="24">
        <f t="shared" si="0"/>
        <v>0</v>
      </c>
    </row>
    <row r="46" spans="1:5" ht="14.65" thickBot="1" x14ac:dyDescent="0.5">
      <c r="A46" s="40" t="s">
        <v>18</v>
      </c>
      <c r="B46" s="30" t="s">
        <v>11</v>
      </c>
      <c r="C46" s="31">
        <v>0.5</v>
      </c>
      <c r="D46" s="17"/>
      <c r="E46" s="24">
        <f t="shared" si="0"/>
        <v>0</v>
      </c>
    </row>
    <row r="47" spans="1:5" ht="26.25" thickBot="1" x14ac:dyDescent="0.5">
      <c r="A47" s="40" t="s">
        <v>58</v>
      </c>
      <c r="B47" s="30" t="s">
        <v>16</v>
      </c>
      <c r="C47" s="31">
        <v>0.05</v>
      </c>
      <c r="D47" s="17"/>
      <c r="E47" s="24">
        <f t="shared" si="0"/>
        <v>0</v>
      </c>
    </row>
    <row r="48" spans="1:5" ht="26.25" thickBot="1" x14ac:dyDescent="0.5">
      <c r="A48" s="40" t="s">
        <v>59</v>
      </c>
      <c r="B48" s="30" t="s">
        <v>16</v>
      </c>
      <c r="C48" s="31">
        <v>0.08</v>
      </c>
      <c r="D48" s="17"/>
      <c r="E48" s="24">
        <f t="shared" si="0"/>
        <v>0</v>
      </c>
    </row>
    <row r="49" spans="1:5" ht="26.25" thickBot="1" x14ac:dyDescent="0.5">
      <c r="A49" s="40" t="s">
        <v>60</v>
      </c>
      <c r="B49" s="30" t="s">
        <v>16</v>
      </c>
      <c r="C49" s="31">
        <v>0.17</v>
      </c>
      <c r="D49" s="17"/>
      <c r="E49" s="24">
        <f t="shared" si="0"/>
        <v>0</v>
      </c>
    </row>
    <row r="50" spans="1:5" ht="26.25" thickBot="1" x14ac:dyDescent="0.5">
      <c r="A50" s="40" t="s">
        <v>61</v>
      </c>
      <c r="B50" s="30" t="s">
        <v>16</v>
      </c>
      <c r="C50" s="31">
        <v>0.22</v>
      </c>
      <c r="D50" s="17"/>
      <c r="E50" s="24">
        <f t="shared" si="0"/>
        <v>0</v>
      </c>
    </row>
    <row r="51" spans="1:5" ht="14.65" thickBot="1" x14ac:dyDescent="0.5">
      <c r="A51" s="40" t="s">
        <v>62</v>
      </c>
      <c r="B51" s="30" t="s">
        <v>11</v>
      </c>
      <c r="C51" s="31">
        <v>20</v>
      </c>
      <c r="D51" s="17"/>
      <c r="E51" s="24">
        <f t="shared" si="0"/>
        <v>0</v>
      </c>
    </row>
    <row r="52" spans="1:5" ht="14.65" thickBot="1" x14ac:dyDescent="0.5">
      <c r="A52" s="62" t="s">
        <v>120</v>
      </c>
      <c r="B52" s="63" t="s">
        <v>10</v>
      </c>
      <c r="C52" s="64">
        <v>18</v>
      </c>
      <c r="D52" s="60"/>
      <c r="E52" s="65">
        <f t="shared" si="0"/>
        <v>0</v>
      </c>
    </row>
    <row r="53" spans="1:5" ht="14.65" thickBot="1" x14ac:dyDescent="0.5">
      <c r="A53" s="40" t="s">
        <v>63</v>
      </c>
      <c r="B53" s="30" t="s">
        <v>11</v>
      </c>
      <c r="C53" s="31">
        <v>10</v>
      </c>
      <c r="D53" s="17"/>
      <c r="E53" s="24">
        <f t="shared" si="0"/>
        <v>0</v>
      </c>
    </row>
    <row r="54" spans="1:5" ht="14.65" thickBot="1" x14ac:dyDescent="0.5">
      <c r="A54" s="40" t="s">
        <v>64</v>
      </c>
      <c r="B54" s="30" t="s">
        <v>14</v>
      </c>
      <c r="C54" s="31">
        <v>1.5</v>
      </c>
      <c r="D54" s="17"/>
      <c r="E54" s="24">
        <f t="shared" si="0"/>
        <v>0</v>
      </c>
    </row>
    <row r="55" spans="1:5" ht="14.65" thickBot="1" x14ac:dyDescent="0.5">
      <c r="A55" s="40" t="s">
        <v>65</v>
      </c>
      <c r="B55" s="30" t="s">
        <v>16</v>
      </c>
      <c r="C55" s="31">
        <v>3</v>
      </c>
      <c r="D55" s="17"/>
      <c r="E55" s="24">
        <f t="shared" si="0"/>
        <v>0</v>
      </c>
    </row>
    <row r="56" spans="1:5" ht="14.65" thickBot="1" x14ac:dyDescent="0.5">
      <c r="A56" s="40" t="s">
        <v>114</v>
      </c>
      <c r="B56" s="30" t="s">
        <v>11</v>
      </c>
      <c r="C56" s="31">
        <v>0.6</v>
      </c>
      <c r="D56" s="17"/>
      <c r="E56" s="24">
        <f t="shared" si="0"/>
        <v>0</v>
      </c>
    </row>
    <row r="57" spans="1:5" ht="14.65" thickBot="1" x14ac:dyDescent="0.5">
      <c r="A57" s="40" t="s">
        <v>66</v>
      </c>
      <c r="B57" s="30" t="s">
        <v>11</v>
      </c>
      <c r="C57" s="31">
        <v>4.0999999999999996</v>
      </c>
      <c r="D57" s="17"/>
      <c r="E57" s="24">
        <f t="shared" si="0"/>
        <v>0</v>
      </c>
    </row>
    <row r="58" spans="1:5" ht="14.65" thickBot="1" x14ac:dyDescent="0.5">
      <c r="A58" s="48" t="s">
        <v>67</v>
      </c>
      <c r="E58" s="24">
        <f>SUM(E3:E57)</f>
        <v>0</v>
      </c>
    </row>
  </sheetData>
  <sheetProtection algorithmName="SHA-512" hashValue="qlvHKQcoGKTS7bM45pR6dpo3Au78Ahr4yjul2RLg1/KmvPdbgHukAIWz8fEvXb6AiJ+2p5rMhlGXpnNWNJ+i+A==" saltValue="PGe0x91z6gipyUPZZublug==" spinCount="100000" sheet="1" objects="1" scenarios="1" selectLockedCells="1"/>
  <pageMargins left="0.7" right="0.7" top="0.75" bottom="0.75" header="0.3" footer="0.3"/>
  <pageSetup orientation="portrait" r:id="rId1"/>
  <headerFooter>
    <oddFooter>&amp;CDOW CONFIDENTIAL - Do not share without permission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tabSelected="1" workbookViewId="0">
      <selection activeCell="A11" sqref="A11"/>
    </sheetView>
  </sheetViews>
  <sheetFormatPr defaultColWidth="9.1328125" defaultRowHeight="14.25" x14ac:dyDescent="0.45"/>
  <cols>
    <col min="1" max="1" width="59.73046875" style="22" bestFit="1" customWidth="1"/>
    <col min="2" max="2" width="10.86328125" style="22" bestFit="1" customWidth="1"/>
    <col min="3" max="4" width="9.86328125" style="22" bestFit="1" customWidth="1"/>
    <col min="5" max="16384" width="9.1328125" style="22"/>
  </cols>
  <sheetData>
    <row r="2" spans="1:4" x14ac:dyDescent="0.45">
      <c r="A2" s="22" t="s">
        <v>70</v>
      </c>
      <c r="B2" s="50">
        <f>'SEP-DEC PURCHASES'!G58</f>
        <v>0</v>
      </c>
    </row>
    <row r="3" spans="1:4" x14ac:dyDescent="0.45">
      <c r="A3" s="22" t="s">
        <v>71</v>
      </c>
      <c r="B3" s="50">
        <f>'JAN-AUG PURCHASES'!E58</f>
        <v>0</v>
      </c>
    </row>
    <row r="4" spans="1:4" x14ac:dyDescent="0.45">
      <c r="A4" s="22" t="s">
        <v>115</v>
      </c>
      <c r="B4" s="51">
        <f>'D&amp;D MATCH'!G33</f>
        <v>0</v>
      </c>
    </row>
    <row r="5" spans="1:4" x14ac:dyDescent="0.45">
      <c r="A5" s="22" t="s">
        <v>72</v>
      </c>
      <c r="B5" s="50">
        <f>SUM(B2:B4)</f>
        <v>0</v>
      </c>
      <c r="C5" s="50"/>
    </row>
    <row r="7" spans="1:4" x14ac:dyDescent="0.45">
      <c r="A7" s="22" t="s">
        <v>73</v>
      </c>
      <c r="B7" s="52">
        <f>IF(B5&lt;500,0,IF(B5&lt;2499,0.05,IF(B5&lt;4999,0.1,IF(B5&lt;9999,0.15,0.2))))</f>
        <v>0</v>
      </c>
      <c r="C7" s="53"/>
    </row>
    <row r="8" spans="1:4" x14ac:dyDescent="0.45">
      <c r="A8" s="22" t="s">
        <v>74</v>
      </c>
      <c r="B8" s="54">
        <f>B5*B7</f>
        <v>0</v>
      </c>
    </row>
    <row r="9" spans="1:4" x14ac:dyDescent="0.45">
      <c r="A9" s="22" t="s">
        <v>75</v>
      </c>
      <c r="B9" s="50">
        <f>B5+B8</f>
        <v>0</v>
      </c>
      <c r="C9" s="50"/>
      <c r="D9" s="50"/>
    </row>
    <row r="11" spans="1:4" x14ac:dyDescent="0.45">
      <c r="A11" s="55" t="s">
        <v>76</v>
      </c>
    </row>
  </sheetData>
  <sheetProtection algorithmName="SHA-512" hashValue="9rghOZAJv+/ijZlEF4W6viY93PQJc04fV0tqF9+7UP2ERSEARX/JIn6AUweu8p/SnTjB/OUlCXMdpinqnp2OjA==" saltValue="h8ATplukMFr7p6MTZet8KQ==" spinCount="100000" sheet="1" objects="1" scenarios="1"/>
  <pageMargins left="0.7" right="0.7" top="0.75" bottom="0.75" header="0.3" footer="0.3"/>
  <pageSetup orientation="portrait" r:id="rId1"/>
  <headerFooter>
    <oddFooter>&amp;CDOW CONFIDENTIAL - Do not share without permission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zoomScale="80" zoomScaleNormal="80" workbookViewId="0">
      <selection activeCell="G33" sqref="G33"/>
    </sheetView>
  </sheetViews>
  <sheetFormatPr defaultColWidth="9.1328125" defaultRowHeight="15.75" x14ac:dyDescent="0.5"/>
  <cols>
    <col min="1" max="1" width="40.265625" style="1" bestFit="1" customWidth="1"/>
    <col min="2" max="2" width="10.59765625" style="1" bestFit="1" customWidth="1"/>
    <col min="3" max="3" width="16.1328125" style="1" customWidth="1"/>
    <col min="4" max="4" width="13.73046875" style="1" bestFit="1" customWidth="1"/>
    <col min="5" max="5" width="10.86328125" style="1" bestFit="1" customWidth="1"/>
    <col min="6" max="6" width="14" style="1" bestFit="1" customWidth="1"/>
    <col min="7" max="7" width="18.1328125" style="1" bestFit="1" customWidth="1"/>
    <col min="8" max="8" width="64.73046875" style="1" bestFit="1" customWidth="1"/>
    <col min="9" max="16384" width="9.1328125" style="1"/>
  </cols>
  <sheetData>
    <row r="2" spans="1:8" x14ac:dyDescent="0.5">
      <c r="A2" s="2" t="s">
        <v>77</v>
      </c>
      <c r="B2" s="2" t="s">
        <v>78</v>
      </c>
      <c r="C2" s="2" t="s">
        <v>79</v>
      </c>
      <c r="D2" s="2" t="s">
        <v>80</v>
      </c>
      <c r="E2" s="2" t="s">
        <v>81</v>
      </c>
      <c r="F2" s="2" t="s">
        <v>82</v>
      </c>
      <c r="G2" s="2" t="s">
        <v>83</v>
      </c>
      <c r="H2" s="2"/>
    </row>
    <row r="3" spans="1:8" ht="16.149999999999999" thickBot="1" x14ac:dyDescent="0.55000000000000004">
      <c r="A3" s="3" t="s">
        <v>84</v>
      </c>
      <c r="B3" s="3" t="s">
        <v>16</v>
      </c>
      <c r="C3" s="4">
        <v>50</v>
      </c>
      <c r="D3" s="5">
        <f>('SEP-DEC PURCHASES'!F10)+('JAN-AUG PURCHASES'!D10)</f>
        <v>0</v>
      </c>
      <c r="E3" s="6">
        <f>0.121/100</f>
        <v>1.2099999999999999E-3</v>
      </c>
      <c r="F3" s="7">
        <f t="shared" ref="F3:G19" si="0">C3*E3</f>
        <v>6.0499999999999998E-2</v>
      </c>
      <c r="G3" s="8">
        <f t="shared" si="0"/>
        <v>0</v>
      </c>
    </row>
    <row r="4" spans="1:8" ht="16.149999999999999" thickBot="1" x14ac:dyDescent="0.55000000000000004">
      <c r="A4" s="27" t="s">
        <v>46</v>
      </c>
      <c r="B4" s="3" t="s">
        <v>121</v>
      </c>
      <c r="C4" s="4" t="s">
        <v>121</v>
      </c>
      <c r="D4" s="5">
        <f>('SEP-DEC PURCHASES'!F29)+('JAN-AUG PURCHASES'!D29)</f>
        <v>0</v>
      </c>
      <c r="E4" s="6">
        <v>4.0000000000000001E-3</v>
      </c>
      <c r="F4" s="7">
        <v>4.0000000000000001E-3</v>
      </c>
      <c r="G4" s="8">
        <f t="shared" si="0"/>
        <v>0</v>
      </c>
    </row>
    <row r="5" spans="1:8" x14ac:dyDescent="0.5">
      <c r="A5" s="1" t="s">
        <v>85</v>
      </c>
      <c r="B5" s="3" t="s">
        <v>16</v>
      </c>
      <c r="C5" s="4">
        <v>50</v>
      </c>
      <c r="D5" s="5">
        <f>('SEP-DEC PURCHASES'!F12)+('JAN-AUG PURCHASES'!D12)</f>
        <v>0</v>
      </c>
      <c r="E5" s="6">
        <f>0.06/100</f>
        <v>5.9999999999999995E-4</v>
      </c>
      <c r="F5" s="7">
        <f t="shared" si="0"/>
        <v>0.03</v>
      </c>
      <c r="G5" s="8">
        <f t="shared" si="0"/>
        <v>0</v>
      </c>
    </row>
    <row r="6" spans="1:8" x14ac:dyDescent="0.5">
      <c r="A6" s="1" t="s">
        <v>86</v>
      </c>
      <c r="B6" s="3" t="s">
        <v>16</v>
      </c>
      <c r="C6" s="4">
        <v>50</v>
      </c>
      <c r="D6" s="5">
        <f>('SEP-DEC PURCHASES'!F13)+('JAN-AUG PURCHASES'!D13)</f>
        <v>0</v>
      </c>
      <c r="E6" s="6">
        <f>0.07/100</f>
        <v>7.000000000000001E-4</v>
      </c>
      <c r="F6" s="7">
        <f t="shared" si="0"/>
        <v>3.5000000000000003E-2</v>
      </c>
      <c r="G6" s="8">
        <f t="shared" si="0"/>
        <v>0</v>
      </c>
    </row>
    <row r="7" spans="1:8" x14ac:dyDescent="0.5">
      <c r="A7" s="1" t="s">
        <v>87</v>
      </c>
      <c r="B7" s="3" t="s">
        <v>16</v>
      </c>
      <c r="C7" s="4">
        <v>50</v>
      </c>
      <c r="D7" s="5">
        <f>('SEP-DEC PURCHASES'!F14)+('JAN-AUG PURCHASES'!D14)</f>
        <v>0</v>
      </c>
      <c r="E7" s="6">
        <f>0.08/100</f>
        <v>8.0000000000000004E-4</v>
      </c>
      <c r="F7" s="7">
        <f t="shared" si="0"/>
        <v>0.04</v>
      </c>
      <c r="G7" s="8">
        <f t="shared" si="0"/>
        <v>0</v>
      </c>
    </row>
    <row r="8" spans="1:8" x14ac:dyDescent="0.5">
      <c r="A8" s="1" t="s">
        <v>88</v>
      </c>
      <c r="B8" s="3" t="s">
        <v>16</v>
      </c>
      <c r="C8" s="4">
        <v>50</v>
      </c>
      <c r="D8" s="5">
        <f>('SEP-DEC PURCHASES'!F15)+('JAN-AUG PURCHASES'!D15)</f>
        <v>0</v>
      </c>
      <c r="E8" s="6">
        <f>0.09/100</f>
        <v>8.9999999999999998E-4</v>
      </c>
      <c r="F8" s="7">
        <f t="shared" si="0"/>
        <v>4.4999999999999998E-2</v>
      </c>
      <c r="G8" s="8">
        <f t="shared" si="0"/>
        <v>0</v>
      </c>
    </row>
    <row r="9" spans="1:8" x14ac:dyDescent="0.5">
      <c r="A9" s="1" t="s">
        <v>89</v>
      </c>
      <c r="B9" s="3" t="s">
        <v>16</v>
      </c>
      <c r="C9" s="4">
        <v>50</v>
      </c>
      <c r="D9" s="5">
        <f>('SEP-DEC PURCHASES'!F16)+('JAN-AUG PURCHASES'!D16)</f>
        <v>0</v>
      </c>
      <c r="E9" s="6">
        <f>0.1/100</f>
        <v>1E-3</v>
      </c>
      <c r="F9" s="7">
        <f t="shared" si="0"/>
        <v>0.05</v>
      </c>
      <c r="G9" s="8">
        <f t="shared" si="0"/>
        <v>0</v>
      </c>
    </row>
    <row r="10" spans="1:8" x14ac:dyDescent="0.5">
      <c r="A10" s="1" t="s">
        <v>90</v>
      </c>
      <c r="B10" s="3" t="s">
        <v>16</v>
      </c>
      <c r="C10" s="4">
        <v>50</v>
      </c>
      <c r="D10" s="5">
        <f>('SEP-DEC PURCHASES'!F17)+('JAN-AUG PURCHASES'!D17)</f>
        <v>0</v>
      </c>
      <c r="E10" s="6">
        <f>0.103/100</f>
        <v>1.0299999999999999E-3</v>
      </c>
      <c r="F10" s="7">
        <f t="shared" si="0"/>
        <v>5.1499999999999997E-2</v>
      </c>
      <c r="G10" s="8">
        <f t="shared" si="0"/>
        <v>0</v>
      </c>
    </row>
    <row r="11" spans="1:8" x14ac:dyDescent="0.5">
      <c r="A11" s="1" t="s">
        <v>91</v>
      </c>
      <c r="B11" s="3" t="s">
        <v>16</v>
      </c>
      <c r="C11" s="4">
        <v>50</v>
      </c>
      <c r="D11" s="5">
        <f>('SEP-DEC PURCHASES'!F18)+('JAN-AUG PURCHASES'!D18)</f>
        <v>0</v>
      </c>
      <c r="E11" s="6">
        <f>0.125/100</f>
        <v>1.25E-3</v>
      </c>
      <c r="F11" s="7">
        <f t="shared" si="0"/>
        <v>6.25E-2</v>
      </c>
      <c r="G11" s="8">
        <f t="shared" si="0"/>
        <v>0</v>
      </c>
    </row>
    <row r="12" spans="1:8" x14ac:dyDescent="0.5">
      <c r="A12" s="1" t="s">
        <v>92</v>
      </c>
      <c r="B12" s="3" t="s">
        <v>16</v>
      </c>
      <c r="C12" s="4">
        <v>50</v>
      </c>
      <c r="D12" s="5">
        <f>('SEP-DEC PURCHASES'!F19)+('JAN-AUG PURCHASES'!D19)</f>
        <v>0</v>
      </c>
      <c r="E12" s="6">
        <f>0.13/100</f>
        <v>1.2999999999999999E-3</v>
      </c>
      <c r="F12" s="7">
        <f t="shared" si="0"/>
        <v>6.5000000000000002E-2</v>
      </c>
      <c r="G12" s="8">
        <f t="shared" si="0"/>
        <v>0</v>
      </c>
    </row>
    <row r="13" spans="1:8" x14ac:dyDescent="0.5">
      <c r="A13" s="1" t="s">
        <v>93</v>
      </c>
      <c r="B13" s="3" t="s">
        <v>16</v>
      </c>
      <c r="C13" s="4">
        <v>50</v>
      </c>
      <c r="D13" s="5">
        <f>('SEP-DEC PURCHASES'!F20)+('JAN-AUG PURCHASES'!D20)</f>
        <v>0</v>
      </c>
      <c r="E13" s="6">
        <f>0.15/100</f>
        <v>1.5E-3</v>
      </c>
      <c r="F13" s="7">
        <f t="shared" si="0"/>
        <v>7.4999999999999997E-2</v>
      </c>
      <c r="G13" s="8">
        <f t="shared" si="0"/>
        <v>0</v>
      </c>
    </row>
    <row r="14" spans="1:8" x14ac:dyDescent="0.5">
      <c r="A14" s="1" t="s">
        <v>94</v>
      </c>
      <c r="B14" s="3" t="s">
        <v>16</v>
      </c>
      <c r="C14" s="4">
        <v>50</v>
      </c>
      <c r="D14" s="5">
        <f>('SEP-DEC PURCHASES'!F21)+('JAN-AUG PURCHASES'!D21)</f>
        <v>0</v>
      </c>
      <c r="E14" s="6">
        <f>0.164/100</f>
        <v>1.64E-3</v>
      </c>
      <c r="F14" s="7">
        <f t="shared" si="0"/>
        <v>8.2000000000000003E-2</v>
      </c>
      <c r="G14" s="8">
        <f t="shared" si="0"/>
        <v>0</v>
      </c>
    </row>
    <row r="15" spans="1:8" x14ac:dyDescent="0.5">
      <c r="A15" s="1" t="s">
        <v>95</v>
      </c>
      <c r="B15" s="3" t="s">
        <v>16</v>
      </c>
      <c r="C15" s="4">
        <v>50</v>
      </c>
      <c r="D15" s="5">
        <f>('SEP-DEC PURCHASES'!F22)+('JAN-AUG PURCHASES'!D22)</f>
        <v>0</v>
      </c>
      <c r="E15" s="6">
        <f>0.17/100</f>
        <v>1.7000000000000001E-3</v>
      </c>
      <c r="F15" s="7">
        <f t="shared" si="0"/>
        <v>8.5000000000000006E-2</v>
      </c>
      <c r="G15" s="8">
        <f t="shared" si="0"/>
        <v>0</v>
      </c>
    </row>
    <row r="16" spans="1:8" x14ac:dyDescent="0.5">
      <c r="A16" s="1" t="s">
        <v>96</v>
      </c>
      <c r="B16" s="3" t="s">
        <v>16</v>
      </c>
      <c r="C16" s="4">
        <v>50</v>
      </c>
      <c r="D16" s="5">
        <f>('SEP-DEC PURCHASES'!F23)+('JAN-AUG PURCHASES'!D23)</f>
        <v>0</v>
      </c>
      <c r="E16" s="6">
        <f>0.19/100</f>
        <v>1.9E-3</v>
      </c>
      <c r="F16" s="7">
        <f t="shared" si="0"/>
        <v>9.5000000000000001E-2</v>
      </c>
      <c r="G16" s="8">
        <f t="shared" si="0"/>
        <v>0</v>
      </c>
    </row>
    <row r="17" spans="1:8" x14ac:dyDescent="0.5">
      <c r="A17" s="1" t="s">
        <v>97</v>
      </c>
      <c r="B17" s="3" t="s">
        <v>16</v>
      </c>
      <c r="C17" s="4">
        <v>50</v>
      </c>
      <c r="D17" s="5">
        <f>('SEP-DEC PURCHASES'!F24)+('JAN-AUG PURCHASES'!D24)</f>
        <v>0</v>
      </c>
      <c r="E17" s="6">
        <f>0.21/100</f>
        <v>2.0999999999999999E-3</v>
      </c>
      <c r="F17" s="7">
        <f t="shared" si="0"/>
        <v>0.105</v>
      </c>
      <c r="G17" s="8">
        <f t="shared" si="0"/>
        <v>0</v>
      </c>
    </row>
    <row r="18" spans="1:8" x14ac:dyDescent="0.5">
      <c r="A18" s="1" t="s">
        <v>98</v>
      </c>
      <c r="B18" s="3" t="s">
        <v>16</v>
      </c>
      <c r="C18" s="4">
        <v>50</v>
      </c>
      <c r="D18" s="5">
        <f>('SEP-DEC PURCHASES'!F25)+('JAN-AUG PURCHASES'!D25)</f>
        <v>0</v>
      </c>
      <c r="E18" s="6">
        <f>0.22/100</f>
        <v>2.2000000000000001E-3</v>
      </c>
      <c r="F18" s="7">
        <f t="shared" si="0"/>
        <v>0.11</v>
      </c>
      <c r="G18" s="8">
        <f t="shared" si="0"/>
        <v>0</v>
      </c>
    </row>
    <row r="19" spans="1:8" x14ac:dyDescent="0.5">
      <c r="A19" s="1" t="s">
        <v>99</v>
      </c>
      <c r="B19" s="3" t="s">
        <v>16</v>
      </c>
      <c r="C19" s="4">
        <v>50</v>
      </c>
      <c r="D19" s="5">
        <f>('SEP-DEC PURCHASES'!F26)+('JAN-AUG PURCHASES'!D26)</f>
        <v>0</v>
      </c>
      <c r="E19" s="6">
        <f>0.25/100</f>
        <v>2.5000000000000001E-3</v>
      </c>
      <c r="F19" s="7">
        <f t="shared" si="0"/>
        <v>0.125</v>
      </c>
      <c r="G19" s="8">
        <f t="shared" si="0"/>
        <v>0</v>
      </c>
    </row>
    <row r="20" spans="1:8" x14ac:dyDescent="0.5">
      <c r="A20" s="1" t="s">
        <v>100</v>
      </c>
      <c r="B20" s="3" t="s">
        <v>16</v>
      </c>
      <c r="C20" s="4">
        <v>50</v>
      </c>
      <c r="D20" s="5">
        <f>('SEP-DEC PURCHASES'!F27)+('JAN-AUG PURCHASES'!D27)</f>
        <v>0</v>
      </c>
      <c r="E20" s="6">
        <f>0.27/100</f>
        <v>2.7000000000000001E-3</v>
      </c>
      <c r="F20" s="7">
        <f t="shared" ref="F20:G22" si="1">C20*E20</f>
        <v>0.13500000000000001</v>
      </c>
      <c r="G20" s="8">
        <f t="shared" si="1"/>
        <v>0</v>
      </c>
    </row>
    <row r="21" spans="1:8" x14ac:dyDescent="0.5">
      <c r="A21" s="1" t="s">
        <v>101</v>
      </c>
      <c r="B21" s="3" t="s">
        <v>16</v>
      </c>
      <c r="C21" s="4">
        <v>50</v>
      </c>
      <c r="D21" s="5">
        <f>('SEP-DEC PURCHASES'!F28)+('JAN-AUG PURCHASES'!D28)</f>
        <v>0</v>
      </c>
      <c r="E21" s="6">
        <f>0.17/100</f>
        <v>1.7000000000000001E-3</v>
      </c>
      <c r="F21" s="7">
        <f t="shared" si="1"/>
        <v>8.5000000000000006E-2</v>
      </c>
      <c r="G21" s="8">
        <f t="shared" si="1"/>
        <v>0</v>
      </c>
    </row>
    <row r="22" spans="1:8" x14ac:dyDescent="0.5">
      <c r="A22" s="1" t="s">
        <v>117</v>
      </c>
      <c r="B22" s="3" t="s">
        <v>102</v>
      </c>
      <c r="C22" s="4">
        <v>30</v>
      </c>
      <c r="D22" s="5">
        <f>('SEP-DEC PURCHASES'!F31)+('JAN-AUG PURCHASES'!D31)</f>
        <v>0</v>
      </c>
      <c r="E22" s="6">
        <f>200/100</f>
        <v>2</v>
      </c>
      <c r="F22" s="7">
        <f t="shared" si="1"/>
        <v>60</v>
      </c>
      <c r="G22" s="8">
        <f t="shared" si="1"/>
        <v>0</v>
      </c>
    </row>
    <row r="23" spans="1:8" x14ac:dyDescent="0.5">
      <c r="G23" s="9">
        <f>SUM(G3:G22)</f>
        <v>0</v>
      </c>
      <c r="H23" s="10" t="s">
        <v>103</v>
      </c>
    </row>
    <row r="24" spans="1:8" x14ac:dyDescent="0.5">
      <c r="H24" s="10"/>
    </row>
    <row r="25" spans="1:8" x14ac:dyDescent="0.5">
      <c r="G25" s="11">
        <v>1.8</v>
      </c>
      <c r="H25" s="10" t="s">
        <v>104</v>
      </c>
    </row>
    <row r="27" spans="1:8" x14ac:dyDescent="0.5">
      <c r="G27" s="12">
        <f>TRUNC(G23/G25)</f>
        <v>0</v>
      </c>
      <c r="H27" s="10" t="s">
        <v>105</v>
      </c>
    </row>
    <row r="28" spans="1:8" x14ac:dyDescent="0.5">
      <c r="H28" s="10"/>
    </row>
    <row r="29" spans="1:8" x14ac:dyDescent="0.5">
      <c r="H29" s="10"/>
    </row>
    <row r="30" spans="1:8" x14ac:dyDescent="0.5">
      <c r="A30" s="2" t="s">
        <v>77</v>
      </c>
      <c r="B30" s="2" t="s">
        <v>78</v>
      </c>
      <c r="C30" s="2" t="s">
        <v>106</v>
      </c>
      <c r="D30" s="2" t="s">
        <v>107</v>
      </c>
      <c r="E30" s="2"/>
      <c r="F30" s="2"/>
      <c r="G30" s="2"/>
      <c r="H30" s="2"/>
    </row>
    <row r="31" spans="1:8" x14ac:dyDescent="0.5">
      <c r="A31" s="1" t="s">
        <v>108</v>
      </c>
      <c r="B31" s="1" t="s">
        <v>109</v>
      </c>
      <c r="C31" s="12">
        <f>G27</f>
        <v>0</v>
      </c>
      <c r="D31" s="15">
        <f>('SEP-DEC PURCHASES'!F11)+('JAN-AUG PURCHASES'!D11)</f>
        <v>0</v>
      </c>
      <c r="G31" s="13">
        <f>MIN(C31,D31)</f>
        <v>0</v>
      </c>
      <c r="H31" s="10" t="s">
        <v>110</v>
      </c>
    </row>
    <row r="33" spans="4:8" x14ac:dyDescent="0.5">
      <c r="G33" s="14">
        <f>G31*80</f>
        <v>0</v>
      </c>
      <c r="H33" s="10" t="s">
        <v>111</v>
      </c>
    </row>
    <row r="40" spans="4:8" x14ac:dyDescent="0.5">
      <c r="D40" s="15"/>
    </row>
  </sheetData>
  <pageMargins left="0.7" right="0.7" top="0.75" bottom="0.75" header="0.3" footer="0.3"/>
  <pageSetup orientation="portrait" r:id="rId1"/>
  <headerFooter>
    <oddFooter>&amp;CDOW CONFIDENTIAL - Do not share without permission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SEP-DEC PURCHASES</vt:lpstr>
      <vt:lpstr>JAN-AUG PURCHASES</vt:lpstr>
      <vt:lpstr>Summary Sheet</vt:lpstr>
      <vt:lpstr>D&amp;D MATCH</vt:lpstr>
    </vt:vector>
  </TitlesOfParts>
  <Company>The Dow Chemical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u080363</dc:creator>
  <cp:lastModifiedBy>Pretzer, Fred (L)</cp:lastModifiedBy>
  <dcterms:created xsi:type="dcterms:W3CDTF">2015-01-23T15:06:07Z</dcterms:created>
  <dcterms:modified xsi:type="dcterms:W3CDTF">2016-08-12T18:13:08Z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Pretzer F na32067</vt:lpwstr>
  </property>
  <property fmtid="{D5CDD505-2E9C-101B-9397-08002B2CF9AE}" pid="3" name="Update_Footer">
    <vt:lpwstr>No</vt:lpwstr>
  </property>
  <property fmtid="{D5CDD505-2E9C-101B-9397-08002B2CF9AE}" pid="4" name="Radio_Button">
    <vt:lpwstr>NONE</vt:lpwstr>
  </property>
  <property fmtid="{D5CDD505-2E9C-101B-9397-08002B2CF9AE}" pid="5" name="Information_Classification">
    <vt:lpwstr>DOW CONFIDENTIAL - Do not share without permission</vt:lpwstr>
  </property>
  <property fmtid="{D5CDD505-2E9C-101B-9397-08002B2CF9AE}" pid="6" name="Record_Title_ID">
    <vt:lpwstr>72</vt:lpwstr>
  </property>
  <property fmtid="{D5CDD505-2E9C-101B-9397-08002B2CF9AE}" pid="7" name="Initial_Creation_Date">
    <vt:filetime>2015-01-23T15:06:05Z</vt:filetime>
  </property>
  <property fmtid="{D5CDD505-2E9C-101B-9397-08002B2CF9AE}" pid="8" name="Retention_Period_Start_Date">
    <vt:filetime>2016-08-12T18:12:29Z</vt:filetime>
  </property>
  <property fmtid="{D5CDD505-2E9C-101B-9397-08002B2CF9AE}" pid="9" name="Last_Reviewed_Date">
    <vt:lpwstr/>
  </property>
  <property fmtid="{D5CDD505-2E9C-101B-9397-08002B2CF9AE}" pid="10" name="Retention_Review_Frequency">
    <vt:lpwstr/>
  </property>
</Properties>
</file>